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ผน 69\"/>
    </mc:Choice>
  </mc:AlternateContent>
  <xr:revisionPtr revIDLastSave="0" documentId="13_ncr:1_{E9983ECE-2DA9-4BAC-A1B9-DB977ED5B120}" xr6:coauthVersionLast="47" xr6:coauthVersionMax="47" xr10:uidLastSave="{00000000-0000-0000-0000-000000000000}"/>
  <bookViews>
    <workbookView xWindow="-120" yWindow="-120" windowWidth="24240" windowHeight="13020" firstSheet="28" activeTab="42" xr2:uid="{09240054-B3E2-487A-BDF7-D7D29486C43D}"/>
  </bookViews>
  <sheets>
    <sheet name="หัวข้อ" sheetId="1" r:id="rId1"/>
    <sheet name="14" sheetId="2" r:id="rId2"/>
    <sheet name="15" sheetId="3" r:id="rId3"/>
    <sheet name="16" sheetId="4" r:id="rId4"/>
    <sheet name="18" sheetId="5" r:id="rId5"/>
    <sheet name="19" sheetId="6" r:id="rId6"/>
    <sheet name="21" sheetId="7" r:id="rId7"/>
    <sheet name="23" sheetId="8" r:id="rId8"/>
    <sheet name="26" sheetId="11" r:id="rId9"/>
    <sheet name="37" sheetId="13" r:id="rId10"/>
    <sheet name="39" sheetId="14" r:id="rId11"/>
    <sheet name="41" sheetId="15" r:id="rId12"/>
    <sheet name="46" sheetId="16" r:id="rId13"/>
    <sheet name="47" sheetId="17" r:id="rId14"/>
    <sheet name="48" sheetId="18" r:id="rId15"/>
    <sheet name="49" sheetId="19" r:id="rId16"/>
    <sheet name="50" sheetId="20" r:id="rId17"/>
    <sheet name="51" sheetId="21" r:id="rId18"/>
    <sheet name="52" sheetId="22" r:id="rId19"/>
    <sheet name="54" sheetId="23" r:id="rId20"/>
    <sheet name="55" sheetId="24" r:id="rId21"/>
    <sheet name="56" sheetId="25" r:id="rId22"/>
    <sheet name="57" sheetId="26" r:id="rId23"/>
    <sheet name="58" sheetId="27" r:id="rId24"/>
    <sheet name="59" sheetId="28" r:id="rId25"/>
    <sheet name="60" sheetId="29" r:id="rId26"/>
    <sheet name="61" sheetId="30" r:id="rId27"/>
    <sheet name="62" sheetId="31" r:id="rId28"/>
    <sheet name="63" sheetId="32" r:id="rId29"/>
    <sheet name="64" sheetId="33" r:id="rId30"/>
    <sheet name="67" sheetId="34" r:id="rId31"/>
    <sheet name="71" sheetId="35" r:id="rId32"/>
    <sheet name="72" sheetId="36" r:id="rId33"/>
    <sheet name="73" sheetId="37" r:id="rId34"/>
    <sheet name="75" sheetId="38" r:id="rId35"/>
    <sheet name="78" sheetId="39" r:id="rId36"/>
    <sheet name="79" sheetId="40" r:id="rId37"/>
    <sheet name="99" sheetId="52" r:id="rId38"/>
    <sheet name="100" sheetId="41" r:id="rId39"/>
    <sheet name="118" sheetId="49" r:id="rId40"/>
    <sheet name="119" sheetId="50" r:id="rId41"/>
    <sheet name="120" sheetId="48" r:id="rId42"/>
    <sheet name="127" sheetId="43" r:id="rId43"/>
    <sheet name="128" sheetId="44" r:id="rId44"/>
    <sheet name="129" sheetId="45" r:id="rId45"/>
    <sheet name="130" sheetId="46" r:id="rId46"/>
  </sheets>
  <definedNames>
    <definedName name="_xlnm.Print_Area" localSheetId="38">'100'!$A$1:$H$14</definedName>
    <definedName name="_xlnm.Print_Area" localSheetId="41">'120'!$A$1:$AD$14</definedName>
    <definedName name="_xlnm.Print_Area" localSheetId="4">'18'!$A$1:$G$4</definedName>
    <definedName name="_xlnm.Print_Area" localSheetId="7">'23'!$B$1:$Q$3</definedName>
    <definedName name="_xlnm.Print_Area" localSheetId="19">'54'!$A$1:$F$4</definedName>
    <definedName name="_xlnm.Print_Area" localSheetId="20">'55'!$A$1:$G$4</definedName>
    <definedName name="_xlnm.Print_Area" localSheetId="21">'56'!$A$1:$G$4</definedName>
    <definedName name="_xlnm.Print_Area" localSheetId="33">'73'!$A$1:$R$21</definedName>
    <definedName name="_xlnm.Print_Area" localSheetId="0">หัวข้อ!$A$1:$E$56</definedName>
    <definedName name="Print_Area_MI" localSheetId="38">#REF!</definedName>
    <definedName name="Print_Area_MI" localSheetId="39">#REF!</definedName>
    <definedName name="Print_Area_MI" localSheetId="40">#REF!</definedName>
    <definedName name="Print_Area_MI" localSheetId="41">#REF!</definedName>
    <definedName name="Print_Area_MI" localSheetId="42">#REF!</definedName>
    <definedName name="Print_Area_MI" localSheetId="43">#REF!</definedName>
    <definedName name="Print_Area_MI" localSheetId="44">#REF!</definedName>
    <definedName name="Print_Area_MI" localSheetId="45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33">#REF!</definedName>
    <definedName name="Print_Area_MI" localSheetId="34">#REF!</definedName>
    <definedName name="Print_Area_MI" localSheetId="35">#REF!</definedName>
    <definedName name="Print_Area_MI" localSheetId="36">#REF!</definedName>
    <definedName name="Print_Area_MI" localSheetId="37">#REF!</definedName>
    <definedName name="Print_Area_MI">#REF!</definedName>
    <definedName name="_xlnm.Print_Titles" localSheetId="0">หัวข้อ!$2:$3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52" l="1"/>
  <c r="F11" i="52"/>
  <c r="C11" i="52"/>
  <c r="D11" i="52"/>
  <c r="K12" i="50"/>
  <c r="J12" i="50"/>
  <c r="I12" i="50"/>
  <c r="H12" i="50"/>
  <c r="G12" i="50"/>
  <c r="F12" i="50"/>
  <c r="E12" i="50"/>
  <c r="D12" i="50"/>
  <c r="C12" i="50"/>
  <c r="B12" i="50"/>
  <c r="F32" i="49"/>
  <c r="E32" i="49"/>
  <c r="D32" i="49"/>
  <c r="C32" i="49"/>
  <c r="B31" i="49"/>
  <c r="B30" i="49"/>
  <c r="B29" i="49"/>
  <c r="B28" i="49"/>
  <c r="B27" i="49"/>
  <c r="B32" i="49" s="1"/>
  <c r="F22" i="49"/>
  <c r="E22" i="49"/>
  <c r="D22" i="49"/>
  <c r="C22" i="49"/>
  <c r="B21" i="49"/>
  <c r="B20" i="49"/>
  <c r="B19" i="49"/>
  <c r="B18" i="49"/>
  <c r="B17" i="49"/>
  <c r="F12" i="49"/>
  <c r="E12" i="49"/>
  <c r="D12" i="49"/>
  <c r="C12" i="49"/>
  <c r="B11" i="49"/>
  <c r="B10" i="49"/>
  <c r="B9" i="49"/>
  <c r="B8" i="49"/>
  <c r="B7" i="49"/>
  <c r="W50" i="48"/>
  <c r="W51" i="48"/>
  <c r="W49" i="48"/>
  <c r="T45" i="48"/>
  <c r="S45" i="48"/>
  <c r="R45" i="48"/>
  <c r="U45" i="48"/>
  <c r="AI7" i="48"/>
  <c r="AH7" i="48"/>
  <c r="T40" i="48"/>
  <c r="S40" i="48"/>
  <c r="R40" i="48"/>
  <c r="W39" i="48"/>
  <c r="V39" i="48"/>
  <c r="U39" i="48"/>
  <c r="W38" i="48"/>
  <c r="V38" i="48"/>
  <c r="U38" i="48"/>
  <c r="W37" i="48"/>
  <c r="V37" i="48"/>
  <c r="U37" i="48"/>
  <c r="W36" i="48"/>
  <c r="V36" i="48"/>
  <c r="U36" i="48"/>
  <c r="U35" i="48"/>
  <c r="T35" i="48"/>
  <c r="T51" i="48" s="1"/>
  <c r="S35" i="48"/>
  <c r="R35" i="48"/>
  <c r="W34" i="48"/>
  <c r="V34" i="48"/>
  <c r="W33" i="48"/>
  <c r="V33" i="48"/>
  <c r="W32" i="48"/>
  <c r="V32" i="48"/>
  <c r="W31" i="48"/>
  <c r="V31" i="48"/>
  <c r="U30" i="48"/>
  <c r="T30" i="48"/>
  <c r="S30" i="48"/>
  <c r="R30" i="48"/>
  <c r="W29" i="48"/>
  <c r="V29" i="48"/>
  <c r="W28" i="48"/>
  <c r="V28" i="48"/>
  <c r="W27" i="48"/>
  <c r="V27" i="48"/>
  <c r="W26" i="48"/>
  <c r="V26" i="48"/>
  <c r="U25" i="48"/>
  <c r="T25" i="48"/>
  <c r="S25" i="48"/>
  <c r="R25" i="48"/>
  <c r="W24" i="48"/>
  <c r="V24" i="48"/>
  <c r="W23" i="48"/>
  <c r="V23" i="48"/>
  <c r="W22" i="48"/>
  <c r="V22" i="48"/>
  <c r="W21" i="48"/>
  <c r="V21" i="48"/>
  <c r="U20" i="48"/>
  <c r="T20" i="48"/>
  <c r="S20" i="48"/>
  <c r="R19" i="48"/>
  <c r="W19" i="48" s="1"/>
  <c r="R18" i="48"/>
  <c r="R17" i="48"/>
  <c r="V17" i="48" s="1"/>
  <c r="R16" i="48"/>
  <c r="V16" i="48" s="1"/>
  <c r="AF7" i="48"/>
  <c r="AE7" i="48"/>
  <c r="AC7" i="48"/>
  <c r="AB7" i="48"/>
  <c r="Z7" i="48"/>
  <c r="Y7" i="48"/>
  <c r="W7" i="48"/>
  <c r="V7" i="48"/>
  <c r="T7" i="48"/>
  <c r="S7" i="48"/>
  <c r="Q7" i="48"/>
  <c r="P7" i="48"/>
  <c r="N7" i="48"/>
  <c r="M7" i="48"/>
  <c r="K7" i="48"/>
  <c r="J7" i="48"/>
  <c r="S16" i="43"/>
  <c r="R16" i="43"/>
  <c r="Q16" i="43"/>
  <c r="P16" i="43"/>
  <c r="L16" i="43"/>
  <c r="K16" i="43"/>
  <c r="J16" i="43"/>
  <c r="I16" i="43"/>
  <c r="O15" i="43"/>
  <c r="H15" i="43"/>
  <c r="O14" i="43"/>
  <c r="H14" i="43"/>
  <c r="O13" i="43"/>
  <c r="H13" i="43"/>
  <c r="O12" i="43"/>
  <c r="H12" i="43"/>
  <c r="O11" i="43"/>
  <c r="H11" i="43"/>
  <c r="O10" i="43"/>
  <c r="H10" i="43"/>
  <c r="O9" i="43"/>
  <c r="H9" i="43"/>
  <c r="O8" i="43"/>
  <c r="H8" i="43"/>
  <c r="O7" i="43"/>
  <c r="H7" i="43"/>
  <c r="O6" i="43"/>
  <c r="H6" i="43"/>
  <c r="C11" i="45"/>
  <c r="D11" i="45"/>
  <c r="E11" i="45"/>
  <c r="D20" i="43"/>
  <c r="E20" i="43"/>
  <c r="D11" i="43"/>
  <c r="E11" i="43"/>
  <c r="C12" i="46"/>
  <c r="C11" i="46"/>
  <c r="C10" i="46"/>
  <c r="C9" i="46"/>
  <c r="C8" i="46"/>
  <c r="C7" i="46"/>
  <c r="G20" i="44"/>
  <c r="F20" i="44"/>
  <c r="C20" i="44"/>
  <c r="B20" i="44"/>
  <c r="K11" i="44"/>
  <c r="J11" i="44"/>
  <c r="G11" i="44"/>
  <c r="F11" i="44"/>
  <c r="A10" i="44"/>
  <c r="A9" i="44"/>
  <c r="A8" i="44"/>
  <c r="A7" i="44"/>
  <c r="C20" i="43"/>
  <c r="B20" i="43"/>
  <c r="C11" i="43"/>
  <c r="B11" i="43"/>
  <c r="B22" i="49" l="1"/>
  <c r="B12" i="49"/>
  <c r="R7" i="48"/>
  <c r="V45" i="48"/>
  <c r="W45" i="48"/>
  <c r="W17" i="48"/>
  <c r="V35" i="48"/>
  <c r="W40" i="48"/>
  <c r="V30" i="48"/>
  <c r="L7" i="48"/>
  <c r="V25" i="48"/>
  <c r="O7" i="48"/>
  <c r="W25" i="48"/>
  <c r="R20" i="48"/>
  <c r="W20" i="48" s="1"/>
  <c r="U40" i="48"/>
  <c r="V40" i="48"/>
  <c r="S51" i="48"/>
  <c r="V20" i="48"/>
  <c r="R51" i="48"/>
  <c r="W18" i="48"/>
  <c r="W35" i="48"/>
  <c r="W30" i="48"/>
  <c r="W16" i="48"/>
  <c r="U51" i="48"/>
  <c r="V18" i="48"/>
  <c r="V19" i="48"/>
  <c r="O16" i="43"/>
  <c r="H16" i="43"/>
  <c r="B11" i="44"/>
  <c r="C11" i="44"/>
  <c r="G23" i="41"/>
  <c r="C23" i="41"/>
  <c r="D22" i="41"/>
  <c r="D21" i="41"/>
  <c r="D20" i="41"/>
  <c r="D19" i="41"/>
  <c r="D18" i="41"/>
  <c r="D23" i="41" s="1"/>
  <c r="G13" i="41"/>
  <c r="C13" i="41"/>
  <c r="D12" i="41"/>
  <c r="D11" i="41"/>
  <c r="D10" i="41"/>
  <c r="D9" i="41"/>
  <c r="D8" i="41"/>
  <c r="D13" i="41" s="1"/>
  <c r="D7" i="40"/>
  <c r="E7" i="40"/>
  <c r="F7" i="40"/>
  <c r="G7" i="40"/>
  <c r="C8" i="40"/>
  <c r="C9" i="40"/>
  <c r="C10" i="40"/>
  <c r="C11" i="40"/>
  <c r="C12" i="40"/>
  <c r="D13" i="40"/>
  <c r="E13" i="40"/>
  <c r="F13" i="40"/>
  <c r="G13" i="40"/>
  <c r="C14" i="40"/>
  <c r="C15" i="40"/>
  <c r="D20" i="40"/>
  <c r="E20" i="40"/>
  <c r="F20" i="40"/>
  <c r="G20" i="40"/>
  <c r="C21" i="40"/>
  <c r="C22" i="40"/>
  <c r="D26" i="40"/>
  <c r="E26" i="40"/>
  <c r="F26" i="40"/>
  <c r="G26" i="40"/>
  <c r="C27" i="40"/>
  <c r="C28" i="40"/>
  <c r="G19" i="39"/>
  <c r="G11" i="39"/>
  <c r="G12" i="38"/>
  <c r="F12" i="38"/>
  <c r="E12" i="38"/>
  <c r="D12" i="38"/>
  <c r="C11" i="38"/>
  <c r="C10" i="38"/>
  <c r="C9" i="38"/>
  <c r="C8" i="38"/>
  <c r="C7" i="38"/>
  <c r="T16" i="37"/>
  <c r="T17" i="37"/>
  <c r="T18" i="37"/>
  <c r="T19" i="37"/>
  <c r="T8" i="37"/>
  <c r="T9" i="37"/>
  <c r="T10" i="37"/>
  <c r="T11" i="37"/>
  <c r="S19" i="37"/>
  <c r="R19" i="37"/>
  <c r="Q19" i="37"/>
  <c r="P19" i="37"/>
  <c r="O19" i="37"/>
  <c r="G19" i="37"/>
  <c r="S18" i="37"/>
  <c r="R18" i="37"/>
  <c r="Q18" i="37"/>
  <c r="P18" i="37"/>
  <c r="O18" i="37"/>
  <c r="G18" i="37"/>
  <c r="S17" i="37"/>
  <c r="R17" i="37"/>
  <c r="Q17" i="37"/>
  <c r="P17" i="37"/>
  <c r="O17" i="37"/>
  <c r="S16" i="37"/>
  <c r="R16" i="37"/>
  <c r="Q16" i="37"/>
  <c r="P16" i="37"/>
  <c r="O16" i="37"/>
  <c r="S11" i="37"/>
  <c r="R11" i="37"/>
  <c r="Q11" i="37"/>
  <c r="P11" i="37"/>
  <c r="O11" i="37"/>
  <c r="S10" i="37"/>
  <c r="R10" i="37"/>
  <c r="Q10" i="37"/>
  <c r="P10" i="37"/>
  <c r="O10" i="37"/>
  <c r="S9" i="37"/>
  <c r="R9" i="37"/>
  <c r="Q9" i="37"/>
  <c r="P9" i="37"/>
  <c r="O9" i="37"/>
  <c r="S8" i="37"/>
  <c r="R8" i="37"/>
  <c r="Q8" i="37"/>
  <c r="P8" i="37"/>
  <c r="O8" i="37"/>
  <c r="L35" i="36"/>
  <c r="C35" i="36"/>
  <c r="M34" i="36"/>
  <c r="M35" i="36" s="1"/>
  <c r="D34" i="36"/>
  <c r="M19" i="36"/>
  <c r="L19" i="36"/>
  <c r="E19" i="36"/>
  <c r="D19" i="36"/>
  <c r="C19" i="36"/>
  <c r="P59" i="34"/>
  <c r="O59" i="34"/>
  <c r="N59" i="34"/>
  <c r="M59" i="34"/>
  <c r="L59" i="34"/>
  <c r="K59" i="34"/>
  <c r="J59" i="34"/>
  <c r="I59" i="34"/>
  <c r="H59" i="34"/>
  <c r="G59" i="34"/>
  <c r="F59" i="34"/>
  <c r="E59" i="34"/>
  <c r="D58" i="34"/>
  <c r="C58" i="34"/>
  <c r="B58" i="34"/>
  <c r="D57" i="34"/>
  <c r="C57" i="34"/>
  <c r="B57" i="34"/>
  <c r="D56" i="34"/>
  <c r="C56" i="34"/>
  <c r="B56" i="34"/>
  <c r="D55" i="34"/>
  <c r="C55" i="34"/>
  <c r="B55" i="34"/>
  <c r="D54" i="34"/>
  <c r="C54" i="34"/>
  <c r="B54" i="34"/>
  <c r="D53" i="34"/>
  <c r="C53" i="34"/>
  <c r="B53" i="34"/>
  <c r="D52" i="34"/>
  <c r="C52" i="34"/>
  <c r="B52" i="34"/>
  <c r="D51" i="34"/>
  <c r="C51" i="34"/>
  <c r="B51" i="34"/>
  <c r="D50" i="34"/>
  <c r="C50" i="34"/>
  <c r="B50" i="34"/>
  <c r="D49" i="34"/>
  <c r="C49" i="34"/>
  <c r="B49" i="34"/>
  <c r="D48" i="34"/>
  <c r="C48" i="34"/>
  <c r="B48" i="34"/>
  <c r="D47" i="34"/>
  <c r="C47" i="34"/>
  <c r="B47" i="34"/>
  <c r="D46" i="34"/>
  <c r="C46" i="34"/>
  <c r="B46" i="34"/>
  <c r="D45" i="34"/>
  <c r="C45" i="34"/>
  <c r="B45" i="34"/>
  <c r="D44" i="34"/>
  <c r="C44" i="34"/>
  <c r="B44" i="34"/>
  <c r="D43" i="34"/>
  <c r="C43" i="34"/>
  <c r="B43" i="34"/>
  <c r="D42" i="34"/>
  <c r="C42" i="34"/>
  <c r="B42" i="34"/>
  <c r="D41" i="34"/>
  <c r="C41" i="34"/>
  <c r="B41" i="34"/>
  <c r="D40" i="34"/>
  <c r="C40" i="34"/>
  <c r="B40" i="34"/>
  <c r="D39" i="34"/>
  <c r="C39" i="34"/>
  <c r="B39" i="34"/>
  <c r="D38" i="34"/>
  <c r="C38" i="34"/>
  <c r="B38" i="34"/>
  <c r="D37" i="34"/>
  <c r="C37" i="34"/>
  <c r="B37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29" i="34"/>
  <c r="C29" i="34"/>
  <c r="B29" i="34"/>
  <c r="D28" i="34"/>
  <c r="C28" i="34"/>
  <c r="B28" i="34"/>
  <c r="D27" i="34"/>
  <c r="C27" i="34"/>
  <c r="B27" i="34"/>
  <c r="D26" i="34"/>
  <c r="C26" i="34"/>
  <c r="B26" i="34"/>
  <c r="D25" i="34"/>
  <c r="C25" i="34"/>
  <c r="B25" i="34"/>
  <c r="D24" i="34"/>
  <c r="C24" i="34"/>
  <c r="B24" i="34"/>
  <c r="D23" i="34"/>
  <c r="C23" i="34"/>
  <c r="B23" i="34"/>
  <c r="D22" i="34"/>
  <c r="C22" i="34"/>
  <c r="B22" i="34"/>
  <c r="D21" i="34"/>
  <c r="C21" i="34"/>
  <c r="B21" i="34"/>
  <c r="D20" i="34"/>
  <c r="C20" i="34"/>
  <c r="B20" i="34"/>
  <c r="D19" i="34"/>
  <c r="C19" i="34"/>
  <c r="B19" i="34"/>
  <c r="D18" i="34"/>
  <c r="C18" i="34"/>
  <c r="B18" i="34"/>
  <c r="D17" i="34"/>
  <c r="C17" i="34"/>
  <c r="B17" i="34"/>
  <c r="D16" i="34"/>
  <c r="C16" i="34"/>
  <c r="B16" i="34"/>
  <c r="D15" i="34"/>
  <c r="C15" i="34"/>
  <c r="B15" i="34"/>
  <c r="D14" i="34"/>
  <c r="C14" i="34"/>
  <c r="B14" i="34"/>
  <c r="D13" i="34"/>
  <c r="C13" i="34"/>
  <c r="B13" i="34"/>
  <c r="D12" i="34"/>
  <c r="C12" i="34"/>
  <c r="B12" i="34"/>
  <c r="D11" i="34"/>
  <c r="C11" i="34"/>
  <c r="B11" i="34"/>
  <c r="D10" i="34"/>
  <c r="C10" i="34"/>
  <c r="B10" i="34"/>
  <c r="D9" i="34"/>
  <c r="C9" i="34"/>
  <c r="B9" i="34"/>
  <c r="D8" i="34"/>
  <c r="C8" i="34"/>
  <c r="B8" i="34"/>
  <c r="G11" i="33"/>
  <c r="F11" i="33"/>
  <c r="E11" i="33"/>
  <c r="D11" i="33"/>
  <c r="C11" i="33"/>
  <c r="C10" i="33"/>
  <c r="C9" i="33"/>
  <c r="C8" i="33"/>
  <c r="C7" i="33"/>
  <c r="F14" i="32"/>
  <c r="E14" i="32"/>
  <c r="D14" i="32"/>
  <c r="B13" i="32"/>
  <c r="C14" i="32"/>
  <c r="B12" i="32"/>
  <c r="B10" i="32"/>
  <c r="B9" i="32"/>
  <c r="B8" i="32"/>
  <c r="B7" i="32"/>
  <c r="J10" i="30"/>
  <c r="K10" i="30"/>
  <c r="L10" i="30"/>
  <c r="M10" i="30"/>
  <c r="N10" i="30"/>
  <c r="G24" i="30"/>
  <c r="F24" i="30"/>
  <c r="E24" i="30"/>
  <c r="D24" i="30"/>
  <c r="C24" i="30"/>
  <c r="B24" i="30"/>
  <c r="I10" i="30"/>
  <c r="H10" i="30"/>
  <c r="G10" i="30"/>
  <c r="F10" i="30"/>
  <c r="E10" i="30"/>
  <c r="D10" i="30"/>
  <c r="C10" i="30"/>
  <c r="G14" i="29"/>
  <c r="F14" i="29"/>
  <c r="E14" i="29"/>
  <c r="D14" i="29"/>
  <c r="C13" i="29"/>
  <c r="C12" i="29"/>
  <c r="C11" i="29"/>
  <c r="C10" i="29"/>
  <c r="C9" i="29"/>
  <c r="C8" i="29"/>
  <c r="C7" i="29"/>
  <c r="F14" i="28"/>
  <c r="E14" i="28"/>
  <c r="D14" i="28"/>
  <c r="C14" i="28"/>
  <c r="B13" i="28"/>
  <c r="B12" i="28"/>
  <c r="B11" i="28"/>
  <c r="B10" i="28"/>
  <c r="B9" i="28"/>
  <c r="B8" i="28"/>
  <c r="B7" i="28"/>
  <c r="G14" i="27"/>
  <c r="F14" i="27"/>
  <c r="E14" i="27"/>
  <c r="D14" i="27"/>
  <c r="C13" i="27"/>
  <c r="C11" i="27"/>
  <c r="C12" i="27"/>
  <c r="C10" i="27"/>
  <c r="C9" i="27"/>
  <c r="C8" i="27"/>
  <c r="C7" i="27"/>
  <c r="B12" i="26"/>
  <c r="B11" i="26"/>
  <c r="B10" i="26"/>
  <c r="B9" i="26"/>
  <c r="B8" i="26"/>
  <c r="B7" i="26"/>
  <c r="C13" i="25"/>
  <c r="C12" i="25"/>
  <c r="C11" i="25"/>
  <c r="C10" i="25"/>
  <c r="C9" i="25"/>
  <c r="C8" i="25"/>
  <c r="C7" i="25"/>
  <c r="G14" i="24"/>
  <c r="F14" i="24"/>
  <c r="E14" i="24"/>
  <c r="D14" i="24"/>
  <c r="C12" i="24"/>
  <c r="C11" i="24"/>
  <c r="C10" i="24"/>
  <c r="C9" i="24"/>
  <c r="C8" i="24"/>
  <c r="C13" i="24" s="1"/>
  <c r="C7" i="24"/>
  <c r="F15" i="23"/>
  <c r="E15" i="23"/>
  <c r="B13" i="23"/>
  <c r="B12" i="23"/>
  <c r="B11" i="23"/>
  <c r="B10" i="23"/>
  <c r="B9" i="23"/>
  <c r="B8" i="23"/>
  <c r="B14" i="23" s="1"/>
  <c r="B7" i="23"/>
  <c r="C24" i="22"/>
  <c r="C23" i="22"/>
  <c r="C22" i="22"/>
  <c r="C21" i="22"/>
  <c r="C20" i="22"/>
  <c r="C19" i="22"/>
  <c r="C18" i="22"/>
  <c r="C13" i="22"/>
  <c r="C12" i="22"/>
  <c r="C11" i="22"/>
  <c r="C10" i="22"/>
  <c r="C9" i="22"/>
  <c r="C8" i="22"/>
  <c r="C7" i="22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F33" i="21" s="1"/>
  <c r="E43" i="21"/>
  <c r="E33" i="21" s="1"/>
  <c r="D43" i="21"/>
  <c r="C43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H33" i="21" s="1"/>
  <c r="G41" i="21"/>
  <c r="F41" i="21"/>
  <c r="E41" i="21"/>
  <c r="D41" i="21"/>
  <c r="C41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T34" i="21"/>
  <c r="T33" i="21" s="1"/>
  <c r="S34" i="21"/>
  <c r="S33" i="21" s="1"/>
  <c r="R34" i="21"/>
  <c r="R33" i="21" s="1"/>
  <c r="Q34" i="21"/>
  <c r="N34" i="21"/>
  <c r="M34" i="21"/>
  <c r="L34" i="21"/>
  <c r="K34" i="21"/>
  <c r="J34" i="21"/>
  <c r="J33" i="21" s="1"/>
  <c r="I34" i="21"/>
  <c r="I33" i="21" s="1"/>
  <c r="H34" i="21"/>
  <c r="G34" i="21"/>
  <c r="G33" i="21" s="1"/>
  <c r="F34" i="21"/>
  <c r="E34" i="21"/>
  <c r="D34" i="21"/>
  <c r="C34" i="21"/>
  <c r="Q33" i="21"/>
  <c r="P33" i="21"/>
  <c r="O33" i="21"/>
  <c r="N33" i="21"/>
  <c r="M33" i="21"/>
  <c r="L33" i="21"/>
  <c r="K33" i="21"/>
  <c r="D33" i="21"/>
  <c r="C33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P12" i="21"/>
  <c r="O12" i="21"/>
  <c r="O7" i="21" s="1"/>
  <c r="N12" i="21"/>
  <c r="M12" i="21"/>
  <c r="L12" i="21"/>
  <c r="K12" i="21"/>
  <c r="J12" i="21"/>
  <c r="I12" i="21"/>
  <c r="H12" i="21"/>
  <c r="G12" i="21"/>
  <c r="F12" i="21"/>
  <c r="E12" i="21"/>
  <c r="D12" i="21"/>
  <c r="C12" i="21"/>
  <c r="P8" i="21"/>
  <c r="P7" i="21" s="1"/>
  <c r="O8" i="21"/>
  <c r="N8" i="21"/>
  <c r="N7" i="21" s="1"/>
  <c r="M8" i="21"/>
  <c r="M7" i="21" s="1"/>
  <c r="L8" i="21"/>
  <c r="L7" i="21" s="1"/>
  <c r="K8" i="21"/>
  <c r="K7" i="21" s="1"/>
  <c r="J8" i="21"/>
  <c r="J7" i="21" s="1"/>
  <c r="I8" i="21"/>
  <c r="I7" i="21" s="1"/>
  <c r="H8" i="21"/>
  <c r="H7" i="21" s="1"/>
  <c r="G8" i="21"/>
  <c r="G7" i="21" s="1"/>
  <c r="F8" i="21"/>
  <c r="F7" i="21" s="1"/>
  <c r="E8" i="21"/>
  <c r="E7" i="21" s="1"/>
  <c r="D8" i="21"/>
  <c r="D7" i="21" s="1"/>
  <c r="C8" i="21"/>
  <c r="C7" i="21" s="1"/>
  <c r="C24" i="20"/>
  <c r="C22" i="20"/>
  <c r="C21" i="20"/>
  <c r="C23" i="20"/>
  <c r="C20" i="20"/>
  <c r="C19" i="20"/>
  <c r="C18" i="20"/>
  <c r="C13" i="20"/>
  <c r="C11" i="20"/>
  <c r="C10" i="20"/>
  <c r="E9" i="20"/>
  <c r="E12" i="20" s="1"/>
  <c r="C12" i="20" s="1"/>
  <c r="C9" i="20"/>
  <c r="C8" i="20"/>
  <c r="C7" i="20"/>
  <c r="C22" i="19"/>
  <c r="C21" i="19"/>
  <c r="C20" i="19"/>
  <c r="C19" i="19"/>
  <c r="C18" i="19"/>
  <c r="C17" i="19"/>
  <c r="C12" i="19"/>
  <c r="C11" i="19"/>
  <c r="C10" i="19"/>
  <c r="C9" i="19"/>
  <c r="C8" i="19"/>
  <c r="C7" i="19"/>
  <c r="C22" i="18"/>
  <c r="C21" i="18"/>
  <c r="C20" i="18"/>
  <c r="C19" i="18"/>
  <c r="C18" i="18"/>
  <c r="C17" i="18"/>
  <c r="C12" i="18"/>
  <c r="C11" i="18"/>
  <c r="C10" i="18"/>
  <c r="C9" i="18"/>
  <c r="C8" i="18"/>
  <c r="C7" i="18"/>
  <c r="H11" i="17"/>
  <c r="G11" i="17"/>
  <c r="F11" i="17"/>
  <c r="E11" i="17"/>
  <c r="D11" i="17"/>
  <c r="C11" i="17"/>
  <c r="B11" i="17"/>
  <c r="C22" i="16"/>
  <c r="C21" i="16"/>
  <c r="C20" i="16"/>
  <c r="C19" i="16"/>
  <c r="C18" i="16"/>
  <c r="C17" i="16"/>
  <c r="C12" i="16"/>
  <c r="C11" i="16"/>
  <c r="C10" i="16"/>
  <c r="C9" i="16"/>
  <c r="E8" i="16"/>
  <c r="C8" i="16"/>
  <c r="C7" i="16"/>
  <c r="I11" i="15"/>
  <c r="H11" i="15"/>
  <c r="G11" i="15"/>
  <c r="F11" i="15"/>
  <c r="E11" i="15"/>
  <c r="D11" i="15"/>
  <c r="C11" i="15"/>
  <c r="H27" i="8"/>
  <c r="F27" i="8"/>
  <c r="Q27" i="8"/>
  <c r="P27" i="8"/>
  <c r="O27" i="8"/>
  <c r="N27" i="8"/>
  <c r="M27" i="8"/>
  <c r="L27" i="8"/>
  <c r="C27" i="8" s="1"/>
  <c r="K27" i="8"/>
  <c r="I27" i="8"/>
  <c r="E27" i="8"/>
  <c r="D27" i="8"/>
  <c r="E26" i="8"/>
  <c r="D26" i="8"/>
  <c r="C26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D14" i="14"/>
  <c r="C14" i="14"/>
  <c r="B14" i="14"/>
  <c r="H12" i="14"/>
  <c r="N7" i="14" s="1"/>
  <c r="G12" i="14"/>
  <c r="L8" i="14" s="1"/>
  <c r="F12" i="14"/>
  <c r="F14" i="14" s="1"/>
  <c r="E12" i="14"/>
  <c r="E14" i="14" s="1"/>
  <c r="P10" i="14"/>
  <c r="O10" i="14"/>
  <c r="M10" i="14"/>
  <c r="P9" i="14"/>
  <c r="O9" i="14"/>
  <c r="M9" i="14"/>
  <c r="P8" i="14"/>
  <c r="O8" i="14"/>
  <c r="N8" i="14"/>
  <c r="M8" i="14"/>
  <c r="P7" i="14"/>
  <c r="O7" i="14"/>
  <c r="M7" i="14"/>
  <c r="C20" i="13"/>
  <c r="E20" i="13" s="1"/>
  <c r="F18" i="13"/>
  <c r="E18" i="13"/>
  <c r="F17" i="13"/>
  <c r="E17" i="13"/>
  <c r="F16" i="13"/>
  <c r="E16" i="13"/>
  <c r="E11" i="13"/>
  <c r="D10" i="13"/>
  <c r="F10" i="13" s="1"/>
  <c r="F9" i="13"/>
  <c r="E9" i="13"/>
  <c r="F8" i="13"/>
  <c r="E8" i="13"/>
  <c r="F7" i="13"/>
  <c r="E7" i="13"/>
  <c r="H7" i="11"/>
  <c r="K10" i="11"/>
  <c r="L9" i="11" s="1"/>
  <c r="I10" i="11"/>
  <c r="J10" i="11" s="1"/>
  <c r="G10" i="11"/>
  <c r="H10" i="11" s="1"/>
  <c r="E10" i="11"/>
  <c r="H9" i="11"/>
  <c r="C9" i="11"/>
  <c r="H8" i="11"/>
  <c r="C8" i="11"/>
  <c r="J7" i="11"/>
  <c r="C7" i="11"/>
  <c r="Q14" i="8"/>
  <c r="P14" i="8"/>
  <c r="D14" i="8" s="1"/>
  <c r="O14" i="8"/>
  <c r="N14" i="8"/>
  <c r="M14" i="8"/>
  <c r="L14" i="8"/>
  <c r="K14" i="8"/>
  <c r="I14" i="8"/>
  <c r="E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I163" i="7"/>
  <c r="H163" i="7"/>
  <c r="G163" i="7"/>
  <c r="F163" i="7"/>
  <c r="D163" i="7"/>
  <c r="C163" i="7"/>
  <c r="E162" i="7"/>
  <c r="E161" i="7"/>
  <c r="E160" i="7"/>
  <c r="E159" i="7"/>
  <c r="E158" i="7"/>
  <c r="E163" i="7" s="1"/>
  <c r="E157" i="7"/>
  <c r="E156" i="7"/>
  <c r="E155" i="7"/>
  <c r="E154" i="7"/>
  <c r="I148" i="7"/>
  <c r="H148" i="7"/>
  <c r="G148" i="7"/>
  <c r="F148" i="7"/>
  <c r="D148" i="7"/>
  <c r="C148" i="7"/>
  <c r="E147" i="7"/>
  <c r="E146" i="7"/>
  <c r="E145" i="7"/>
  <c r="E144" i="7"/>
  <c r="E143" i="7"/>
  <c r="E142" i="7"/>
  <c r="E141" i="7"/>
  <c r="E140" i="7"/>
  <c r="E139" i="7"/>
  <c r="I133" i="7"/>
  <c r="H133" i="7"/>
  <c r="G133" i="7"/>
  <c r="F133" i="7"/>
  <c r="D133" i="7"/>
  <c r="C133" i="7"/>
  <c r="E132" i="7"/>
  <c r="E131" i="7"/>
  <c r="E130" i="7"/>
  <c r="E129" i="7"/>
  <c r="E128" i="7"/>
  <c r="E127" i="7"/>
  <c r="E126" i="7"/>
  <c r="E125" i="7"/>
  <c r="E124" i="7"/>
  <c r="J124" i="7" s="1"/>
  <c r="I118" i="7"/>
  <c r="H118" i="7"/>
  <c r="G118" i="7"/>
  <c r="F118" i="7"/>
  <c r="D118" i="7"/>
  <c r="E117" i="7"/>
  <c r="E116" i="7"/>
  <c r="E115" i="7"/>
  <c r="E114" i="7"/>
  <c r="E113" i="7"/>
  <c r="E112" i="7"/>
  <c r="E111" i="7"/>
  <c r="E110" i="7"/>
  <c r="E109" i="7"/>
  <c r="I103" i="7"/>
  <c r="H103" i="7"/>
  <c r="G103" i="7"/>
  <c r="F103" i="7"/>
  <c r="D103" i="7"/>
  <c r="E102" i="7"/>
  <c r="E101" i="7"/>
  <c r="E100" i="7"/>
  <c r="E99" i="7"/>
  <c r="E98" i="7"/>
  <c r="I88" i="7"/>
  <c r="H88" i="7"/>
  <c r="G88" i="7"/>
  <c r="F88" i="7"/>
  <c r="E88" i="7"/>
  <c r="I73" i="7"/>
  <c r="H73" i="7"/>
  <c r="G73" i="7"/>
  <c r="F73" i="7"/>
  <c r="E72" i="7"/>
  <c r="E71" i="7"/>
  <c r="E70" i="7"/>
  <c r="E69" i="7"/>
  <c r="E68" i="7"/>
  <c r="E67" i="7"/>
  <c r="E66" i="7"/>
  <c r="E65" i="7"/>
  <c r="E64" i="7"/>
  <c r="I59" i="7"/>
  <c r="H59" i="7"/>
  <c r="G59" i="7"/>
  <c r="F59" i="7"/>
  <c r="D59" i="7"/>
  <c r="C59" i="7"/>
  <c r="E58" i="7"/>
  <c r="E57" i="7"/>
  <c r="E56" i="7"/>
  <c r="E55" i="7"/>
  <c r="E54" i="7"/>
  <c r="E53" i="7"/>
  <c r="E52" i="7"/>
  <c r="E51" i="7"/>
  <c r="E50" i="7"/>
  <c r="I45" i="7"/>
  <c r="H45" i="7"/>
  <c r="G45" i="7"/>
  <c r="F45" i="7"/>
  <c r="E44" i="7"/>
  <c r="E43" i="7"/>
  <c r="E42" i="7"/>
  <c r="E41" i="7"/>
  <c r="E40" i="7"/>
  <c r="E45" i="7" s="1"/>
  <c r="I31" i="7"/>
  <c r="H31" i="7"/>
  <c r="G31" i="7"/>
  <c r="F31" i="7"/>
  <c r="E30" i="7"/>
  <c r="E29" i="7"/>
  <c r="E28" i="7"/>
  <c r="E27" i="7"/>
  <c r="E26" i="7"/>
  <c r="E31" i="7" s="1"/>
  <c r="I17" i="7"/>
  <c r="H17" i="7"/>
  <c r="G17" i="7"/>
  <c r="F17" i="7"/>
  <c r="E16" i="7"/>
  <c r="E15" i="7"/>
  <c r="E14" i="7"/>
  <c r="E13" i="7"/>
  <c r="E12" i="7"/>
  <c r="L24" i="6"/>
  <c r="K24" i="6"/>
  <c r="J24" i="6"/>
  <c r="I24" i="6"/>
  <c r="H24" i="6"/>
  <c r="G24" i="6"/>
  <c r="F24" i="6"/>
  <c r="E24" i="6"/>
  <c r="D23" i="6"/>
  <c r="C23" i="6"/>
  <c r="D22" i="6"/>
  <c r="C22" i="6"/>
  <c r="D21" i="6"/>
  <c r="C21" i="6"/>
  <c r="D20" i="6"/>
  <c r="C20" i="6"/>
  <c r="D19" i="6"/>
  <c r="C19" i="6"/>
  <c r="L13" i="6"/>
  <c r="K13" i="6"/>
  <c r="J13" i="6"/>
  <c r="I13" i="6"/>
  <c r="H13" i="6"/>
  <c r="G13" i="6"/>
  <c r="F13" i="6"/>
  <c r="E13" i="6"/>
  <c r="D12" i="6"/>
  <c r="C12" i="6"/>
  <c r="D11" i="6"/>
  <c r="C11" i="6"/>
  <c r="D10" i="6"/>
  <c r="C10" i="6"/>
  <c r="D9" i="6"/>
  <c r="C9" i="6"/>
  <c r="D8" i="6"/>
  <c r="C8" i="6"/>
  <c r="E24" i="5"/>
  <c r="D24" i="5"/>
  <c r="C23" i="5"/>
  <c r="C22" i="5"/>
  <c r="C21" i="5"/>
  <c r="C20" i="5"/>
  <c r="C19" i="5"/>
  <c r="C24" i="5" s="1"/>
  <c r="E13" i="5"/>
  <c r="D13" i="5"/>
  <c r="C12" i="5"/>
  <c r="C11" i="5"/>
  <c r="C10" i="5"/>
  <c r="C9" i="5"/>
  <c r="C8" i="5"/>
  <c r="C13" i="5" s="1"/>
  <c r="C18" i="4"/>
  <c r="C17" i="4"/>
  <c r="C16" i="4"/>
  <c r="C15" i="4"/>
  <c r="C10" i="4"/>
  <c r="C9" i="4"/>
  <c r="C8" i="4"/>
  <c r="C7" i="4"/>
  <c r="F14" i="3"/>
  <c r="E14" i="3"/>
  <c r="D14" i="3"/>
  <c r="C14" i="3"/>
  <c r="C7" i="40" l="1"/>
  <c r="C20" i="40"/>
  <c r="C13" i="40"/>
  <c r="C26" i="40"/>
  <c r="C12" i="38"/>
  <c r="D35" i="36"/>
  <c r="B59" i="34"/>
  <c r="C59" i="34"/>
  <c r="D59" i="34"/>
  <c r="D30" i="34"/>
  <c r="C30" i="34"/>
  <c r="B30" i="34"/>
  <c r="C14" i="27"/>
  <c r="N9" i="14"/>
  <c r="L7" i="14"/>
  <c r="G14" i="14"/>
  <c r="N10" i="14"/>
  <c r="M12" i="14"/>
  <c r="P12" i="14"/>
  <c r="K7" i="14"/>
  <c r="K10" i="14"/>
  <c r="K8" i="14"/>
  <c r="K9" i="14"/>
  <c r="L9" i="14"/>
  <c r="L10" i="14"/>
  <c r="F19" i="13"/>
  <c r="E19" i="13"/>
  <c r="E10" i="13"/>
  <c r="L8" i="11"/>
  <c r="L7" i="11"/>
  <c r="J8" i="11"/>
  <c r="J9" i="11"/>
  <c r="C10" i="11"/>
  <c r="D10" i="11" s="1"/>
  <c r="E17" i="7"/>
  <c r="E148" i="7"/>
  <c r="E133" i="7"/>
  <c r="E118" i="7"/>
  <c r="E103" i="7"/>
  <c r="E59" i="7"/>
  <c r="C24" i="6"/>
  <c r="D24" i="6"/>
  <c r="D13" i="6"/>
  <c r="C13" i="6"/>
  <c r="D9" i="11" l="1"/>
  <c r="D7" i="11"/>
  <c r="D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5" authorId="0" shapeId="0" xr:uid="{89A0FD02-1C2A-40D4-A7D4-9CD29201F243}">
      <text>
        <r>
          <rPr>
            <b/>
            <sz val="9"/>
            <color indexed="81"/>
            <rFont val="Tahoma"/>
            <family val="2"/>
          </rPr>
          <t>กรอกข้อมูล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Lemel</author>
  </authors>
  <commentList>
    <comment ref="C61" authorId="0" shapeId="0" xr:uid="{623CFA56-C462-4BF6-9FCC-1E1FF28F7780}">
      <text>
        <r>
          <rPr>
            <b/>
            <sz val="9"/>
            <color indexed="81"/>
            <rFont val="Tahoma"/>
            <family val="2"/>
          </rPr>
          <t>ขอความร่วมมือจังหวัด ดังนี้ 
1. กรอกข้อมูลในส่วนสีแดง
2. ตรวจCheckข้อมูลเดิมของปีที่ผ่านมา
3. หากมีการแก้ไข ให้ใช้สีตัวอักษรสีแดง
4. #ปรับปรุงข้อมูลให้เป็นปัจจุบัน</t>
        </r>
      </text>
    </comment>
    <comment ref="C91" authorId="0" shapeId="0" xr:uid="{3E891863-BEF4-4915-91F9-2A5B09CFBBD8}">
      <text>
        <r>
          <rPr>
            <b/>
            <sz val="9"/>
            <color indexed="81"/>
            <rFont val="Tahoma"/>
            <family val="2"/>
          </rPr>
          <t>ขอความร่วมมือจังหวัด ดังนี้ 
1. กรอกข้อมูลในส่วนสีแดง
2. ตรวจCheckข้อมูลเดิมของปีที่ผ่านมา
3. หากมีการแก้ไข ให้ใช้สีตัวอักษรสีแดง
4. #ปรับปรุงข้อมูลให้เป็นปัจจุบัน</t>
        </r>
      </text>
    </comment>
    <comment ref="C136" authorId="0" shapeId="0" xr:uid="{2BE249DC-22DB-459F-A1F3-C3EEE8041B13}">
      <text>
        <r>
          <rPr>
            <b/>
            <sz val="9"/>
            <color indexed="81"/>
            <rFont val="Tahoma"/>
            <family val="2"/>
          </rPr>
          <t xml:space="preserve">กรอกข้อมูล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C4" authorId="0" shapeId="0" xr:uid="{82D9B3C5-4AC9-4562-B406-C40F16986033}">
      <text>
        <r>
          <rPr>
            <b/>
            <sz val="9"/>
            <color indexed="81"/>
            <rFont val="Tahoma"/>
            <family val="2"/>
          </rPr>
          <t>กรอกข้อมูล</t>
        </r>
      </text>
    </comment>
    <comment ref="C17" authorId="0" shapeId="0" xr:uid="{0412784D-568C-41FA-A93E-5A8BAC61C505}">
      <text>
        <r>
          <rPr>
            <b/>
            <sz val="9"/>
            <color indexed="81"/>
            <rFont val="Tahoma"/>
            <family val="2"/>
          </rPr>
          <t>กรอกข้อมูล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Lemel</author>
  </authors>
  <commentList>
    <comment ref="B5" authorId="0" shapeId="0" xr:uid="{A51C4E30-E84C-43E6-8918-6381F2A832E0}">
      <text>
        <r>
          <rPr>
            <b/>
            <sz val="9"/>
            <color indexed="81"/>
            <rFont val="Tahoma"/>
            <family val="2"/>
          </rPr>
          <t>กรอกข้อมูลให้ครบถ้วน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11" authorId="0" shapeId="0" xr:uid="{3CC0C28E-5A31-41CA-8135-BDD3141A5CD9}">
      <text>
        <r>
          <rPr>
            <b/>
            <sz val="9"/>
            <color indexed="81"/>
            <rFont val="Tahoma"/>
            <family val="2"/>
          </rPr>
          <t>**จำนวนเงินที่ช่วยเหลือด้านพืช ด้านประมง ด้านปศุสตว์ ด้านที่อยู่อาศัย จากอุทกภัย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<sst xmlns="http://schemas.openxmlformats.org/spreadsheetml/2006/main" count="1862" uniqueCount="613">
  <si>
    <t>บัญชีรายการจัดเก็บข้อมูลทางสถิติกลุ่มจังหวัดภาคตะวันออกเฉียงเหนือตอนล่าง 1</t>
  </si>
  <si>
    <t>ข้อมูลด้าน/......</t>
  </si>
  <si>
    <t>ที่</t>
  </si>
  <si>
    <t>รายการ</t>
  </si>
  <si>
    <t>ส่วนที่ 1 ข้อมูลทั่วไปของกลุ่มจังหวัดภาคตะวันออกเฉียงเหนือตอนล่าง 1</t>
  </si>
  <si>
    <t>โครงสร้างพื้นฐาน</t>
  </si>
  <si>
    <t>ระบบขนส่งทางอากาศ</t>
  </si>
  <si>
    <t>ท่าอากาศยานจังหวัดบุรีรัมย์</t>
  </si>
  <si>
    <t>ด้านพลังงาน</t>
  </si>
  <si>
    <t>จำนวนและปริมาณการใช้จ่ายไฟฟ้า</t>
  </si>
  <si>
    <t>การไฟฟ้าส่วนภูมิภาค 4 จังหวัด</t>
  </si>
  <si>
    <t xml:space="preserve">จำนวนปริมาณการใช้น้ำประปา </t>
  </si>
  <si>
    <t>การประปาส่วนภูมิภาค 4 จังหวัด</t>
  </si>
  <si>
    <t>บริการพื้นฐานด้านสังคม</t>
  </si>
  <si>
    <t>จำนวนสถานศึกษา</t>
  </si>
  <si>
    <t>สำนักงานศึกษาธิการจังหวัดและสำนักงานจังหวัด 4 จังหวัด</t>
  </si>
  <si>
    <t>แสดงจำนวนครูและนักเรียน</t>
  </si>
  <si>
    <t>ด้านการบริการสาธารณสุข</t>
  </si>
  <si>
    <t>ระบุประเภทสถานพยาบาล และบุคลากรทางการแพทย์</t>
  </si>
  <si>
    <t>สำนักงานสาธารณสุขจังหวัด 4 จังหวัด</t>
  </si>
  <si>
    <t>ทรัพยากรธรรมชาติที่สำคัญ</t>
  </si>
  <si>
    <t>สำนักงานทรัพยากรธรรมชาติและสิ่งแวดล้อมจังหวัดทั้ง 4 จังหวัด</t>
  </si>
  <si>
    <t xml:space="preserve">สถานีพัฒนาที่ดิน 4 จังหวัด </t>
  </si>
  <si>
    <t>ด้านการท่องเที่ยว</t>
  </si>
  <si>
    <t>สำนักงานการท่องเที่ยวและกีฬาจังหวัด 4 จังหวัด</t>
  </si>
  <si>
    <t xml:space="preserve">ส่วนที่ 2 ข้อมูลเพื่อการพัฒนา : ด้านเศรฐกิจ </t>
  </si>
  <si>
    <t>ด้านเกษตร</t>
  </si>
  <si>
    <t>ผู้ประกอบอาชีพเกษตรกรรมและประมงกลุ่มจังหวัด</t>
  </si>
  <si>
    <t>สำนักงานเกษตรและสหกรณ์จังหวัดในกลุ่มจังหวัด</t>
  </si>
  <si>
    <t>พื้นที่ชลประทานในกลุ่มจังหวัด ฯ</t>
  </si>
  <si>
    <t>สำนักงานพัฒนาชุมชนจังหวัด 4 จังหวัด</t>
  </si>
  <si>
    <t>ผลิตภัณฑ์ทางการเกษตรที่ได้รับรองมาตรฐาน GAP/อินทรีย์/มาตรฐานอื่นๆของเกษตร</t>
  </si>
  <si>
    <t>สำนักงานเกษตรจังหวัด 4 จังหวัด</t>
  </si>
  <si>
    <t>ข้อมูลการผลิตข้าวหอมมะลิ  (พื้นที่เพราะปลูก ปริมาณผลผลิต ฯ)</t>
  </si>
  <si>
    <t>ข้อมูลการผลิตข้าวหอมมะลิ จำนวนแปลงข้าวหอมมะลิที่ผ่านมาตรฐาน GAP</t>
  </si>
  <si>
    <t>ข้อมูลการผลิตข้าวทั่วไป (ยกเว้นข้าวหอมมะลิ)</t>
  </si>
  <si>
    <t>ข้อมูลการผลิตมันสำปะหลัง</t>
  </si>
  <si>
    <t>ข้อมูลการผลิตอ้อย</t>
  </si>
  <si>
    <t>ข้อมูลการผลิตอ้อยโรงงาน</t>
  </si>
  <si>
    <t>ข้อมูลการผลิตยางพารา</t>
  </si>
  <si>
    <t>ด้านปศุสัตว์</t>
  </si>
  <si>
    <t>ข้อมูลการเลี้ยงโคเนื้อ</t>
  </si>
  <si>
    <t>สำนักงานปศุสัตว์จังหวัด 4 จังหวัด</t>
  </si>
  <si>
    <t>ข้อมูลการเลี้ยงโคนม</t>
  </si>
  <si>
    <t>ข้อมูลการเลี้ยงกระบือ</t>
  </si>
  <si>
    <t>ข้อมูลการเลี้ยงไก่พันธุ์เนื้อ</t>
  </si>
  <si>
    <t>ข้อมูลการเลี้ยงไก่พันธุ์ไข่</t>
  </si>
  <si>
    <t>ข้อมูลการเลี้ยงแพะ</t>
  </si>
  <si>
    <t>ข้อมูลการเลี้ยงแกะ</t>
  </si>
  <si>
    <t>จำนวนฟาร์มที่ได้รับการรับรองมาตรฐานฟาร์ม GFM และ GAP</t>
  </si>
  <si>
    <t>จน.โรงงาน/สถานประกอบการผลิตสินค้าเกษตรและอาหารที่ได้รับการรับรองมาตรฐาน GMP/HACCP</t>
  </si>
  <si>
    <t xml:space="preserve">ศูนย์สารสนเทศ กรมปศุสัตว์ </t>
  </si>
  <si>
    <t xml:space="preserve">ผลิตภัณฑ์ไหม </t>
  </si>
  <si>
    <t>ข้อมูลทั่วไปเกี่ยวกับผลิตภัณฑ์ไหมของจังหวัด</t>
  </si>
  <si>
    <t>ศูนย์หม่อนไหมเฉลิมพระเกียรติฯ 4 จังหวัด</t>
  </si>
  <si>
    <t>มาตรฐานตรานกยูงพระราชทาน</t>
  </si>
  <si>
    <t>ด้านอุตสาหกรรม</t>
  </si>
  <si>
    <t>อุตสาหกรรมจังหวัด 4 จังหวัด</t>
  </si>
  <si>
    <t>การค้าการส่งออก</t>
  </si>
  <si>
    <t>สินค้าส่งออก 10 อันดับแรก (การเติบโตสินค้าส่งออก และนำเข้า)</t>
  </si>
  <si>
    <t>สำนักงานพาณิชย์จังหวัดบุรีรัมย์ สุรินทร์/ด่านศุลากร</t>
  </si>
  <si>
    <t>เปรียบเทียบการเติบโตของสินค้าส่งออก - นำเข้า</t>
  </si>
  <si>
    <t>ตารางแสดงมูลค่าการค้าการลงทุนการค้าชายแดน : (มูลค่าการนำเข้าและส่งออก)</t>
  </si>
  <si>
    <t>สินค้า OTOP</t>
  </si>
  <si>
    <t xml:space="preserve">ข้อมูลผลิตภัณฑ์ OTOP ของกลุ่มจังหวัดภาคตะวันออกเฉียงเหนือตอนล่าง 1 </t>
  </si>
  <si>
    <t xml:space="preserve">ข้อมูลเครือข่ายผู้ประกอบการท่องเที่ยว </t>
  </si>
  <si>
    <t xml:space="preserve">ข้อมูลรายได้ด้านการท่องเที่ยว จำนวนนักท่องเที่ยว </t>
  </si>
  <si>
    <t>ส่วนที่ 3 ข้อมูลเพื่อการพัฒนา : ด้านสังคม</t>
  </si>
  <si>
    <t>ด้านสาธารณะสุข</t>
  </si>
  <si>
    <t>จำนวนสถานพยาบาลที่มีเตียงรับผู้ป่วยไว้ค้างคืน และจำนวนเตียง</t>
  </si>
  <si>
    <t xml:space="preserve">สำนักงานสาธารณสุขจังหวัด 4 จังหวัด </t>
  </si>
  <si>
    <t>สถิติเกี่ยวกับจำนวนผู้ป่วย 5 โรคร้ายสำคัญ</t>
  </si>
  <si>
    <t xml:space="preserve">ส่วนที่ 4 ข้อมูลเพื่อการพัฒนา : ด้านความมั่นคง </t>
  </si>
  <si>
    <t>ความมั่นคง</t>
  </si>
  <si>
    <t>ตำรวจภูธรภาค 3</t>
  </si>
  <si>
    <t>ข้อมูลสถิติเกี่ยวกับปัญหายาเสพติด</t>
  </si>
  <si>
    <t>สำนักงานป้องกันและบรรเทาสาธารณภัยจังหวัด 4 จังหวัด</t>
  </si>
  <si>
    <t>ส่วนที่ 5 ข้อมูลเพื่อการพัฒนา : ด้านทรัพยากรธรรมชาติและสิ่งแวดล้อม</t>
  </si>
  <si>
    <t xml:space="preserve">ทรัพยากรธรรมชาติ </t>
  </si>
  <si>
    <t>จำนวนครัวเรือนที่ประสบภัยธรรมชาติ</t>
  </si>
  <si>
    <t>มูลค่าความเสียหายจากภัยธรรมชาติ</t>
  </si>
  <si>
    <t>ข้อมูลสถิติปริมาณขยะมูลฝอย</t>
  </si>
  <si>
    <t>สำนักงานสิ่งแวดล้อมภาค 11</t>
  </si>
  <si>
    <t>กลุ่มที่ 1 ฐานความผิดเกี่ยวกับชีวติ ร่างกายและเพศ</t>
  </si>
  <si>
    <t>กลุ่มที่ 2 ฐานความผิดเกี่ยวกับทรัพย์</t>
  </si>
  <si>
    <t>ข้อมูลสถิติเกี่ยวกับกลุ่มคดีอุฉกรรจ์และสะเทือนขวัญ</t>
  </si>
  <si>
    <t xml:space="preserve">ข้อมูลสถิติเกี่ยวกับปัญหายาเสพติด </t>
  </si>
  <si>
    <t>ข้อมูลสถิติเกี่ยวกับปัญหายาเสพติด (แบ่งเป็นประเภท)</t>
  </si>
  <si>
    <t>แบบสำรวจข้อมูลทั่วไปของกลุ่มจังหวัดภาคตะวันออกเฉียงเหนือตอนล่าง 1</t>
  </si>
  <si>
    <t>ท่าอากาศยาน</t>
  </si>
  <si>
    <t>สายการบิน</t>
  </si>
  <si>
    <t>เที่ยวบิน</t>
  </si>
  <si>
    <t xml:space="preserve">เส้นทางการบิน (Rout) </t>
  </si>
  <si>
    <t>เวลาออก</t>
  </si>
  <si>
    <t>เวลาถึง</t>
  </si>
  <si>
    <t>อัตตราค่าโดยสาร</t>
  </si>
  <si>
    <t>เริ่มต้น</t>
  </si>
  <si>
    <t>ปลายทาง</t>
  </si>
  <si>
    <t>นครราชสีมา</t>
  </si>
  <si>
    <t>14.45 น.</t>
  </si>
  <si>
    <t>บุรีรัมย์</t>
  </si>
  <si>
    <t>กรุงเทพฯ (DMK)</t>
  </si>
  <si>
    <t>บุรีรัมย์ (BFV)</t>
  </si>
  <si>
    <t>FD3520</t>
  </si>
  <si>
    <t>FD3521</t>
  </si>
  <si>
    <t>16.10 น.</t>
  </si>
  <si>
    <t>10.40 น.</t>
  </si>
  <si>
    <t>08.25 น.</t>
  </si>
  <si>
    <t>ที่มา : ท่าอากาศยานบุรีรัมย์ โทร 044 - 666334 Fax. 044-666356 E-mail : buriram@airports.go.th</t>
  </si>
  <si>
    <t>17.00 น.</t>
  </si>
  <si>
    <t>สายการบินนกแอร์บุรีรัมย์</t>
  </si>
  <si>
    <t>โทร 044-666326</t>
  </si>
  <si>
    <t>Call Center : 1318</t>
  </si>
  <si>
    <t>สายการบินแอร์เอเชียรีรัมย์</t>
  </si>
  <si>
    <t>โทร 044-634968</t>
  </si>
  <si>
    <t>www.airasia.com/th</t>
  </si>
  <si>
    <t>Call Center : 02-5159999</t>
  </si>
  <si>
    <t>www.nokair.com</t>
  </si>
  <si>
    <t>12.35 น.</t>
  </si>
  <si>
    <t>13.35 น.</t>
  </si>
  <si>
    <t>1,012 - 3,120</t>
  </si>
  <si>
    <t>14.05 น.</t>
  </si>
  <si>
    <t>14.50 น.</t>
  </si>
  <si>
    <t>1,012 - 3,121</t>
  </si>
  <si>
    <t>DD342</t>
  </si>
  <si>
    <t>09.15 น.</t>
  </si>
  <si>
    <t>1,020 - 3,050</t>
  </si>
  <si>
    <t>DD343</t>
  </si>
  <si>
    <t>09.45 น.</t>
  </si>
  <si>
    <t>DD346</t>
  </si>
  <si>
    <t>15.40 น.</t>
  </si>
  <si>
    <t>DD347</t>
  </si>
  <si>
    <t>ปี พ.ศ. 2567</t>
  </si>
  <si>
    <t>ตารางการบิน ตั้งแต่วันที่ ...................... - ........................ 2567</t>
  </si>
  <si>
    <t>ข้อมูลจำนวนและปริมาณการใช้จ่ายไฟฟ้า</t>
  </si>
  <si>
    <t>ไฟฟ้า</t>
  </si>
  <si>
    <t>กลุ่มจังหวัด ฯ</t>
  </si>
  <si>
    <t>ชัยภูมิ</t>
  </si>
  <si>
    <t>สุรินทร์</t>
  </si>
  <si>
    <t>จำนวนผู้ใช้ไฟฟ้า (ราย)</t>
  </si>
  <si>
    <t>พลังงานไฟฟ้าที่จำหน่ายและใช้ (กิโลวัตต์ - ชั่วโมง)</t>
  </si>
  <si>
    <t>กิจการขนาดเล็ก</t>
  </si>
  <si>
    <t>กิจการขนาดกลาง</t>
  </si>
  <si>
    <t>กิจการขนาดใหญ่</t>
  </si>
  <si>
    <t>อื่นๆ</t>
  </si>
  <si>
    <t>บ้านอยู่อาศัย</t>
  </si>
  <si>
    <t>ที่มา : การไฟฟ้าส่วนภูมิภาค 4 จังหวัด</t>
  </si>
  <si>
    <t>ข้อมูลจำนวนและปริมาณการใช้น้ำประปา</t>
  </si>
  <si>
    <t>การประปา</t>
  </si>
  <si>
    <t>จำนวนผู้ใช้น้ำ (ราย)</t>
  </si>
  <si>
    <t>ปริมาณการผลิต (ล้านลูกบาศก์เมตร)</t>
  </si>
  <si>
    <t>ปริมาณการจำหน่าย (ล้านลูกบาศก์เมตร)</t>
  </si>
  <si>
    <t>เฉลี่ยการใช้น้ำ (ลบ.ม./ราย/เดือน)</t>
  </si>
  <si>
    <t>ที่มา : การประปาส่วนภูมิภาค 4 จังหวัด</t>
  </si>
  <si>
    <t>ด้านบริการพื้นฐานด้านสังคม</t>
  </si>
  <si>
    <t>จำนวนสถานศึกษาในจังหวัด (ทั้งภาครัฐและเอกชน)</t>
  </si>
  <si>
    <t>ด้านการศึกษา</t>
  </si>
  <si>
    <t>ประถมศึกษา (แห่ง)</t>
  </si>
  <si>
    <t>มัธยมศึกษา (แห่ง)</t>
  </si>
  <si>
    <t>อาชีวะศึกษา (แห่ง)</t>
  </si>
  <si>
    <t>อุดมศึกษา (แห่ง)</t>
  </si>
  <si>
    <t>รวม</t>
  </si>
  <si>
    <t>พ.ศ. 2556</t>
  </si>
  <si>
    <t>พ.ศ. 2557</t>
  </si>
  <si>
    <t>พ.ศ. 2558</t>
  </si>
  <si>
    <t>พ.ศ. 2559</t>
  </si>
  <si>
    <t>พ.ศ. 2560</t>
  </si>
  <si>
    <t>พ.ศ. 2561</t>
  </si>
  <si>
    <t>ที่มา สำนักงานศึกษาธิการจังหวัดและสำนักงานจังหวัดทั้ง 4 จังหวัด</t>
  </si>
  <si>
    <t>พ.ศ. 2562</t>
  </si>
  <si>
    <t>ประถมศึกษาและมัธยมศึกษา (แห่ง)</t>
  </si>
  <si>
    <t>พ.ศ. 2563</t>
  </si>
  <si>
    <t>พ.ศ. 2565</t>
  </si>
  <si>
    <t>พ.ศ. 2566</t>
  </si>
  <si>
    <t>ด้านบริการสังคม</t>
  </si>
  <si>
    <t>ข้อมูลแสดงจำนวนครูและนักเรียน</t>
  </si>
  <si>
    <t>ครู</t>
  </si>
  <si>
    <t>นักเรียน</t>
  </si>
  <si>
    <t>ประถมศึกษา (คน)</t>
  </si>
  <si>
    <t>มัธยมศึกษา (คน)</t>
  </si>
  <si>
    <t>อาชีวะศึกษา (คน)</t>
  </si>
  <si>
    <t>อุดมศึกษา (คน)</t>
  </si>
  <si>
    <t>-</t>
  </si>
  <si>
    <t>ด้านสาธารณสุข</t>
  </si>
  <si>
    <t>ประเทศ</t>
  </si>
  <si>
    <t>ภาคตะวันออกเฉียงเหนือ</t>
  </si>
  <si>
    <t>โรงพยาบาลรัฐ</t>
  </si>
  <si>
    <t>โรงพยาบาลเอกชน</t>
  </si>
  <si>
    <t>โรงพยาบาลส่งเสริมสุขภาพตำบล</t>
  </si>
  <si>
    <t>คลินิก</t>
  </si>
  <si>
    <t>แพทย์</t>
  </si>
  <si>
    <t>ทันตแพทย์</t>
  </si>
  <si>
    <t>เภสัชกร</t>
  </si>
  <si>
    <t>พยาบาลวิชาชีพ</t>
  </si>
  <si>
    <t>พยาบาลเทคนิค</t>
  </si>
  <si>
    <t>โรงพยาบาลรัฐ (แห่ง)</t>
  </si>
  <si>
    <t>โรงพยาบาลเอกชน (แห่ง)</t>
  </si>
  <si>
    <t>โรงพยาบาลส่งเสริมสุขภาพตำบล (แห่ง)</t>
  </si>
  <si>
    <t>คลินิก (คน)</t>
  </si>
  <si>
    <t>แพทย์ (คน)</t>
  </si>
  <si>
    <t>ทันตแพทย์ (คน)</t>
  </si>
  <si>
    <t>เภสัชกร (คน)</t>
  </si>
  <si>
    <t>พยาบาลวิชาชีพ (คน)</t>
  </si>
  <si>
    <t>พยาบาลเทคนิค (คน)</t>
  </si>
  <si>
    <t>ที่มา : จังหวัดในกลุ่มจังหวัด</t>
  </si>
  <si>
    <t>ที่มา http://benchmark.moi.go.th/moibenchmarking2561</t>
  </si>
  <si>
    <t>ภาคตะวัน ออกเฉียงเหนือ</t>
  </si>
  <si>
    <t>ที่มา สำนักงานสถิติแห่งชาติ</t>
  </si>
  <si>
    <t>ยังไม่ได้ข้อมูล</t>
  </si>
  <si>
    <t>คลินิก (แห่ง)</t>
  </si>
  <si>
    <t>ที่มา : สำนักงานสาธารณสุขจังหวัดในกลุ่มจังหวัด ข้อมูลจำนวนสถานพยาบาล</t>
  </si>
  <si>
    <t>จังหวัด</t>
  </si>
  <si>
    <t>ทรัพยากรธรรมาชาติที่สำคัญ</t>
  </si>
  <si>
    <t xml:space="preserve"> - ทรัพยากรป่าไม้</t>
  </si>
  <si>
    <t>ประเภทป่าไม้</t>
  </si>
  <si>
    <t>แปลง</t>
  </si>
  <si>
    <t>ตร.กม.</t>
  </si>
  <si>
    <t>จำนวน (ไร่)</t>
  </si>
  <si>
    <t>ป่าสงวนแห่งชาติ</t>
  </si>
  <si>
    <t>อุทยานแห่งชาติ</t>
  </si>
  <si>
    <t>วนอุทยาน</t>
  </si>
  <si>
    <t>ป่าไม้ถาวรของชาติ</t>
  </si>
  <si>
    <t>พื้นที่อนุรักษ์เพิ่มเติม</t>
  </si>
  <si>
    <t>เขตรักษาพันธุ์สัตว์ป่า</t>
  </si>
  <si>
    <t>เขตห้ามล่าสัตว์ป่า</t>
  </si>
  <si>
    <t>ที่มา : สำนักงานทรัพยากรธรรมชาติและสิ่งแวดล้อมจังหวัดทั้ง 4 จังหวัด</t>
  </si>
  <si>
    <t>กลุ่มจังหวัด</t>
  </si>
  <si>
    <t>ด้านทรัพยากรธรรมชาติและสิ่งแวดล้อม</t>
  </si>
  <si>
    <t xml:space="preserve"> - ทรัพยากรดิน</t>
  </si>
  <si>
    <t>ชั้นความเหมาะสมระดับปานกลาง - ดีมาก</t>
  </si>
  <si>
    <t>นครราชสีม</t>
  </si>
  <si>
    <t>พื้นที่ (ไร่)</t>
  </si>
  <si>
    <t>ร้อยละ</t>
  </si>
  <si>
    <t>การปลูกข้าว</t>
  </si>
  <si>
    <t>การปลูกพืชไร่</t>
  </si>
  <si>
    <t>การปลูกไม้ผล - ไม้ยืนต้น</t>
  </si>
  <si>
    <t>รวมพื้นที่</t>
  </si>
  <si>
    <t>ที่มา : สถานีพัฒนาที่ดินจังหวัดในกลุ่มจังหวัด</t>
  </si>
  <si>
    <t>ประจำปี พ.ศ. 2566</t>
  </si>
  <si>
    <t>การวิเคราะห์สภาวการณ์และศักยภาพของกลุ่มจังหวัดภาคตะวันออกเฉียงเหนือตอนล่าง 1</t>
  </si>
  <si>
    <t>กลุ่มจังหวัดฯ</t>
  </si>
  <si>
    <t>หน่วย : ไร่</t>
  </si>
  <si>
    <t xml:space="preserve"> - ผู้ประกอบอาชีพเกษตรกรรมและประมงกลุ่มจังหวัดภาคตะวันออกเฉียงเหนือตอนล่าง 1</t>
  </si>
  <si>
    <t>ประชากร (คน)</t>
  </si>
  <si>
    <t>อาชีพเกษตรกรรมและประมง
(คน)</t>
  </si>
  <si>
    <t>ร้อยละของจำนวนเกษตรกรเทียบกับประชากร</t>
  </si>
  <si>
    <t>เปรียบเทียบกับเกษตรกรกับกลุ่มจังหวัดฯ</t>
  </si>
  <si>
    <t>ที่มา สำนักงานเกษตรและสหกรณ์จังหวัดในกลุ่มจังหวัด</t>
  </si>
  <si>
    <t>พื้นที่ชลประทาน</t>
  </si>
  <si>
    <t>ค่าสถิติ</t>
  </si>
  <si>
    <t>สัดส่วนจังหวัด/กลุ่มจังหวัด (62)</t>
  </si>
  <si>
    <t>สัดส่วนจังหวัด/กลุ่มจังหวัด (63)</t>
  </si>
  <si>
    <t>ร้อยละที่เพิ่มขึ้น</t>
  </si>
  <si>
    <t>สัดส่วนจังหวัด/กลุ่มจังหวัด (64)</t>
  </si>
  <si>
    <t>สัดส่วนจังหวัด/กลุ่มจังหวัด (65)</t>
  </si>
  <si>
    <t>ค่าเฉลี่ยของ 76 จังหวัด</t>
  </si>
  <si>
    <t>สัดส่วนของกลุ่มจังหวัดต่อภาค</t>
  </si>
  <si>
    <t xml:space="preserve"> ที่มา สรุปผลการดําเนินงานโครงการชลประทานประเภทต่างๆ จําแนกตามจังหวัด ตามปีงบประมาณ </t>
  </si>
  <si>
    <t xml:space="preserve">       รายงานข้อมูลสารสนเทศโครงการชลประทาน กรมชลประทาน กระทรวงเกษตรและสหกรณ์การเกษตร</t>
  </si>
  <si>
    <t xml:space="preserve">       http://benchmark.moi.go.th/moibenchmarking2561//#kpi-0412001</t>
  </si>
  <si>
    <t xml:space="preserve">เนื่องจากปี 61-62 มีภารกิจถ่ายโอนให้กับองค์กรปกครองส่วนท้องถิ่นด้วย </t>
  </si>
  <si>
    <t>ปี 61 จำนวน 15,770 โครงการ 5,918,347 ไร่ ส่วนในสำนักชลประทานที่ 8 โอน 1,955 โครงการ 840,938 ไร่</t>
  </si>
  <si>
    <t>ปี 62 จำนวน 19,595 โครงการ 6,815,019 ไร่ ส่วนในสำนักชลประทานที่ 8 โอน 2,350 โครงการ 1,499,481 ไร่</t>
  </si>
  <si>
    <t>พื้นที่ชลประทาน หมายถึง พื้นที่ในเขตโครงการชลประทาน ส่วนที่ได้รับน้ำจากระบบส่งน้ำ และสามารถนำน้ำไปใช้เป็นประโยชน์เพื่อการเพาะปลูกได้ โดยโครงการการชลประทานแยกเป็น 3 กลุ่มโครงการ ได้แก่</t>
  </si>
  <si>
    <t xml:space="preserve">
1) โครงการชลประทานขนาดใหญ่และขนาดกลางที่มีพื้นที่ตั้งแต่ 30,000 ไร่</t>
  </si>
  <si>
    <t xml:space="preserve">
2) โครงการขนาดกลางที่มีพื้นที่น้อยกว่า 30,000 ไร่ โครงการชลประทานขนาดเล็กและโครงการสูบน้ำด้วยไฟฟ้า</t>
  </si>
  <si>
    <t>3) โครงการชลประทานราษฎร์หรือพื้นที่เกษตรที่มีศักยภาพในการใช้น้ำจากลำน้ำ</t>
  </si>
  <si>
    <t>พื้นที่ชลประทาน คำนวณได้โดย</t>
  </si>
  <si>
    <t>พื้นที่ชลประทานรวมโครงการฯ ขนาดใหญ่ + กลาง + เล็ก + สูบน้ำด้วยไฟฟ้า + แก้มลิง
ในปีที่จัดเก็บข้อมูล ในพื้นที่เป้าหมาย</t>
  </si>
  <si>
    <t>สำนักงานชลประทานที่ 8 นครราชสีมา (ดูแลนครราชสีมา บุรีรัมย์ สุรินทร์) และหน่วยงานด้านชลประทานจังหวัด ชัยภูมิ (สำนักงานจังหวัดชัยภูมิ รวบรวมประมวลผล)</t>
  </si>
  <si>
    <t>จำนวนผลิตภัณฑ์ทางการเกษตรที่ได้รับรองมาตรฐาน GAP/อินทรีย์/มาตรฐานอื่นๆของเกษตร</t>
  </si>
  <si>
    <t>หน่วยนับ : ผลิตภัณฑ์</t>
  </si>
  <si>
    <t>ที่มา : สำนักงานเกษตรจังหวัด 4 จังหวัด</t>
  </si>
  <si>
    <t>ข้อมูลสถิติ</t>
  </si>
  <si>
    <t>ด้านเกษตรกรรม</t>
  </si>
  <si>
    <t>ข้อมูลการผลิตข้าวหอมมะลิ</t>
  </si>
  <si>
    <t>ข้าวหอมมะลิ</t>
  </si>
  <si>
    <t>พื้นที่เพาะปลูก (ไร่)</t>
  </si>
  <si>
    <t>ผลผลิต (ตัน)</t>
  </si>
  <si>
    <t>ผลผลิต (กก./ไร่)</t>
  </si>
  <si>
    <t>ราคา/ตัน (บาท)</t>
  </si>
  <si>
    <t>มูลค่ารวม (ล้านบาท)</t>
  </si>
  <si>
    <t>จำนวนเกษตรกร (ราย)</t>
  </si>
  <si>
    <t>พ.ศ.2556</t>
  </si>
  <si>
    <t>พ.ศ.2557</t>
  </si>
  <si>
    <t>พ.ศ.2558</t>
  </si>
  <si>
    <t>พ.ศ.2559</t>
  </si>
  <si>
    <t>ที่มา สำนักงานเกษตรจังหวัดในกลุ่มจังหวัด</t>
  </si>
  <si>
    <t>พ.ศ.2560</t>
  </si>
  <si>
    <t>พ.ศ.2561</t>
  </si>
  <si>
    <t>พ.ศ.2562</t>
  </si>
  <si>
    <t>ที่มา : สำนักงานเกษตรจังหวัดในกลุ่มจังหวัด</t>
  </si>
  <si>
    <t>พ.ศ.2563</t>
  </si>
  <si>
    <t>พ.ศ.2564</t>
  </si>
  <si>
    <t>พ.ศ.2565</t>
  </si>
  <si>
    <t>พ.ศ.2566</t>
  </si>
  <si>
    <t>จำนวนแปลงข้าวหอมมะลิที่ผ่านมาตรฐาน GAP</t>
  </si>
  <si>
    <t>จังหวัด/กลุ่ม</t>
  </si>
  <si>
    <t>ข้าวทั่วไป</t>
  </si>
  <si>
    <t>มันสำปะหลัง</t>
  </si>
  <si>
    <t>อ้อย</t>
  </si>
  <si>
    <t>เนื้อที่เก็บเกี่ยว (ไร่)</t>
  </si>
  <si>
    <t>โรงงานอ้อย</t>
  </si>
  <si>
    <t>แห่ง</t>
  </si>
  <si>
    <t>กำลังการผลิต</t>
  </si>
  <si>
    <t>1.บริษัท น้ำตาลครบุรี จำกัด (มหาชน)</t>
  </si>
  <si>
    <t>2.บริษัท อุตสาหกรรมโคราช จำกัด</t>
  </si>
  <si>
    <t>3.บริษัท อุตสาหกรรมอ่างเวียน จำกัด</t>
  </si>
  <si>
    <t>1. โรงงานรวมเกษตรกรอุตสาหกรรม</t>
  </si>
  <si>
    <t>2. โรงงานน้ำตาลระยอง  บ้านเขาดิน</t>
  </si>
  <si>
    <t>3. โรงงานอุตสาหกรรมอ่างเวียน</t>
  </si>
  <si>
    <t>ข้อ 3 -8 คืออยู่นอกพื้นที่จ.ชัยภูมิ แต่เกษตรกรนำไปขาย</t>
  </si>
  <si>
    <t>4. โรงงานอุตสาหกรรมโคราช</t>
  </si>
  <si>
    <t>โรงงานมิตรภูเวียง</t>
  </si>
  <si>
    <t>5. โรงงานน้ำตาลขอนแก่น</t>
  </si>
  <si>
    <t>6. โรงงานเกษตรกรมิตรภูหลวง</t>
  </si>
  <si>
    <t>7. โรงงานน้ำตาลเอราวัณ</t>
  </si>
  <si>
    <t>8. โรงงานไทยรุ่งเรืองอุตสาหกรรม</t>
  </si>
  <si>
    <t>1. บริษัท โรงงานน้ำตาลบุรีรัมย์ จำกัด</t>
  </si>
  <si>
    <t>1.โรงงานน้ำตาลสุรินทร์</t>
  </si>
  <si>
    <t xml:space="preserve">ปรับให้เหลือแต่โรงงานของในพื้นที่จังหวัดนั้นๆ </t>
  </si>
  <si>
    <t>หน่วย : ตัน/วัน</t>
  </si>
  <si>
    <t>ที่มา สำนักงานเกษตรจังหวัด 4 จังหวัด</t>
  </si>
  <si>
    <t>ยางพารา</t>
  </si>
  <si>
    <t>เนื้อที่กรีดยาง (ไร่)</t>
  </si>
  <si>
    <t>โคเนื้อ</t>
  </si>
  <si>
    <t>จำนวนฟาร์มตามมาตรฐานของกรมปศุสัตว์ (แห่ง)</t>
  </si>
  <si>
    <t>จำนวนโคเนื้อที่เลี้ยง (ตัว)</t>
  </si>
  <si>
    <t>จำนวนเกษตรกรที่เลี้ยง(ราย)</t>
  </si>
  <si>
    <t>ราคาเฉลี่ยเนื้อชำแหละแล้ว(บาท/กก.)</t>
  </si>
  <si>
    <t>ราคาเฉลี่ย (บาท/ตัว)</t>
  </si>
  <si>
    <t>มูลค่ารวม (เฉลี่ย/ตัว xจำนวนโค)</t>
  </si>
  <si>
    <t>จำนวนโรงฆ่าสัตว์ (แห่ง)</t>
  </si>
  <si>
    <t>ที่มา : สำนักงานปศุสัตว์จังหวัด 4 จังหวัด</t>
  </si>
  <si>
    <t>โคนม</t>
  </si>
  <si>
    <t>จำนวนโคนมที่เลี้ยง (ตัว)</t>
  </si>
  <si>
    <t>ปริมาณน้ำนมที่รีดได้ทั้งปี (กก.)</t>
  </si>
  <si>
    <t>ราคาเฉลี่ย (บาท/กก.)</t>
  </si>
  <si>
    <t>มูลค่ารวมน้ำนมดิบ (บาท)</t>
  </si>
  <si>
    <t>กระบือ</t>
  </si>
  <si>
    <t>จำนวนกระบือที่เลี้ยง (ตัว)</t>
  </si>
  <si>
    <t>มูลค่ารวม(ราคาเฉลี่ย บาท/ตัว xจำนวนกระบือ)</t>
  </si>
  <si>
    <t>ที่มา : สำนักงานปศุสัตว์จังหวัดในกลุ่มจังหวัด ฯ</t>
  </si>
  <si>
    <t>ไก่พันธุ์เนื้อ</t>
  </si>
  <si>
    <t>จำนวนไก่ที่เลี้ยง (ตัว)</t>
  </si>
  <si>
    <t>มูลค่ารวม (บาท)</t>
  </si>
  <si>
    <t>ที่มา สำนักงานปศุสัตว์จังหวัดในกลุ่มจังหวัด</t>
  </si>
  <si>
    <t>ไก่พันธุ์ไข่</t>
  </si>
  <si>
    <t>ปริมาณไข่ไก่ (ฟอง)</t>
  </si>
  <si>
    <t>ราคาเฉลี่ย (บาท/ฟอง)</t>
  </si>
  <si>
    <t>มูลค่าไข่ไก่รวม (บาท/ปี)</t>
  </si>
  <si>
    <t>แพะ</t>
  </si>
  <si>
    <t>จำนวนแพะที่เลี้ยง (ตัว)</t>
  </si>
  <si>
    <t>มูลค่ารวม (เฉลี่ย/ตัว xจำนวนแพะ)</t>
  </si>
  <si>
    <t>การปศุสัตว์</t>
  </si>
  <si>
    <t>แกะ</t>
  </si>
  <si>
    <t>จำนวนแกะที่เลี้ยง (ตัว)</t>
  </si>
  <si>
    <t>มูลค่ารวม (เฉลี่ย/ตัว xจำนวนแกะ)</t>
  </si>
  <si>
    <t>จำนวนฟาร์มปศุสัตว์ที่ได้รับการรับรองมาตรฐานฟาร์ม GFM</t>
  </si>
  <si>
    <t>หน่วย : ฟาร์ม</t>
  </si>
  <si>
    <t xml:space="preserve">จำนวนฟาร์มที่ได้รับการรับรองมาตรฐานฟาร์ม GAP </t>
  </si>
  <si>
    <t>ที่มา : http://benchmark.moi.go.th/moibenchmarking2561//#kpi-0321001</t>
  </si>
  <si>
    <t xml:space="preserve">        สำนักพัฒนาระบบและรับรองมาตรฐานสินค้าปศุสัตว์ กรมปศุสัตว์ และกลุ่มพัฒนาระบบบริหาร กรมประมง</t>
  </si>
  <si>
    <t xml:space="preserve">มาตรฐานของฟาร์ม หมายถึง มาตรฐานทั่วไปตามหลักการปฏิบัติที่ดีสำหรับฟาร์มเลี้ยงสัตว์ หรือ Good Agricultural Practices (GAP) </t>
  </si>
  <si>
    <t>คือ วิธีปฏิบัติว่าด้วยองค์ประกอบของฟาร์มเลี้ยงสัตว์ การจัดการสุขภาพสัตว์ การจัดการสิ่งแวดล้อม และการจัดการด้านสวัสดิภาพสัตว์</t>
  </si>
  <si>
    <t>เพื่อให้ได้ผลผลิตที่มีคุณภาพ ถูกสุขลักษณะของผู้บริโภค</t>
  </si>
  <si>
    <t>หน่วย : แห่ง</t>
  </si>
  <si>
    <t xml:space="preserve">จังหวัด </t>
  </si>
  <si>
    <t xml:space="preserve"> ค่าสถิติ </t>
  </si>
  <si>
    <t xml:space="preserve"> ค่าอันดับใน 76 จังหวัด </t>
  </si>
  <si>
    <t xml:space="preserve"> นครราชสีมา </t>
  </si>
  <si>
    <t xml:space="preserve"> ชัยภูมิ </t>
  </si>
  <si>
    <t xml:space="preserve"> บุรีรัมย์ </t>
  </si>
  <si>
    <t xml:space="preserve"> สุรินทร์ </t>
  </si>
  <si>
    <t xml:space="preserve"> ค่าเฉลี่ยของประเทศ </t>
  </si>
  <si>
    <t xml:space="preserve"> กลุ่มจังหวัด </t>
  </si>
  <si>
    <t xml:space="preserve"> ภาคตะวันออกเฉียงเหนือ </t>
  </si>
  <si>
    <t>ศูนย์สารสนเทศ กรมปศุสัตว์ และสำนักงานปศุสัตว์จังหวัด</t>
  </si>
  <si>
    <t xml:space="preserve"> - โรงงานหรือสถานประกอบการผลิตสินค้าเกษตรและอาหารที่ได้รับการรับรองมาตรฐาน หมายถึง </t>
  </si>
  <si>
    <t xml:space="preserve">สถานประกอบการที่ได้รับมาตรฐานสถานประกอบการผลิตสินค้าเกษตรและอาหารที่รับรองโดยหน่วยรับรองที่สำนักงานมาตรฐานสินค้าเกษตรและอาหาร (มกอช.) </t>
  </si>
  <si>
    <t>รับรอง จำแนกตามขอบข่ายที่ได้รับการรับรอง ได้แก่ GMP และ HACCP ของสำนักงานมาตรฐานสินค้าเกษตรและอาหารแห่งชาติ (มกอช.) หรือ สำนักงานมาตรฐานและตรวจสอบสินค้าเกษตร (สมก.)</t>
  </si>
  <si>
    <t xml:space="preserve"> - โรงงานหรือสถานประกอบการผลิตสินค้าเกษตรและอาหารที่ได้รับการรับรองมาตรฐาน ในที่นี้ เป็นข้อมูลโรงงานหรือสถานประกอบการ 6 ประเภท ได้แก่ </t>
  </si>
  <si>
    <t xml:space="preserve">1) โรงงานผลิตผลิตภัณฑ์ปศุสัตว์เพี่อการส่งออกที่ได้รับการรับรองจากกรมปศุสัตว์ 2) สถานประกอบการที่ได้รับการรับรองสินค้าปศุสัตว์และได้รับอนุญาตให้ใช้เครื่องหมายรับรองสินค้า Q จากกรมปศุสัตว์ </t>
  </si>
  <si>
    <t xml:space="preserve">3) ศูนย์รวบรวมนํ้านมดิบที่ได้รับการรับรอง GMP จากกรมปศุสัตว์ 4) โรงฆ่าสัตว์ที่ได้รับการรับรอง GMP จากกรมปศุสัตว์ </t>
  </si>
  <si>
    <t>5) สถานประกอบการที่ได้รับการรับรองประเภทเนื้อสัตว์/ไข่/ผลิตภัณฑ์สัตว์อนามัยจากกรมปศุสัตว์ และ 6) ศูนย์รวบรวมไข่ที่ได้รับการรับรอง GMP จากกรมปศุสัตว์</t>
  </si>
  <si>
    <t>ผลิตภัณฑ์ไหม</t>
  </si>
  <si>
    <t>พื้นที่ปลูกหม่อนเลี้ยงไหม (ไร่)</t>
  </si>
  <si>
    <t>เกษตรกรผู้ปลูกหม่อนเลี้ยงไหม (ราย)</t>
  </si>
  <si>
    <t>ผลผลิตเส้นไหม (ก.ก./ปี)</t>
  </si>
  <si>
    <t>ราคาเส้นไหมเฉลี่ย (บาท/กก.)</t>
  </si>
  <si>
    <t>มูลค่าผลผลิตเส้นไหมรวม (บาท/ปี)</t>
  </si>
  <si>
    <t>ผู้ผลิตผ้าไหมและหรือผลิตภัณฑ์ไหม (ราย)</t>
  </si>
  <si>
    <t>ที่มา ศูนย์หม่อนไหมเฉลิมพระเกียรติฯ จังหวัดในกลุ่มจังหวัด</t>
  </si>
  <si>
    <t>ตรานกยูงพระราชทาน (ดวง)</t>
  </si>
  <si>
    <t>นกยูงสีทอง</t>
  </si>
  <si>
    <t>นกยูงสีน้ำเงิน</t>
  </si>
  <si>
    <t>นกยูงสีเขียว</t>
  </si>
  <si>
    <t xml:space="preserve">นกยูงเงิน </t>
  </si>
  <si>
    <t>รวม (ดวง)</t>
  </si>
  <si>
    <t xml:space="preserve"> -</t>
  </si>
  <si>
    <t>พ.ศ. 2564</t>
  </si>
  <si>
    <t>จำนวนโรงงานอุตสาหกรรมและอัตราการเปลี่ยนแปลง</t>
  </si>
  <si>
    <t>เงินทุน หน่วย: ล้านบาท</t>
  </si>
  <si>
    <t>ประเภท/สาขาอุตสาหกรรม</t>
  </si>
  <si>
    <t>%</t>
  </si>
  <si>
    <t>เงินทุน</t>
  </si>
  <si>
    <t>1. การเกษตร</t>
  </si>
  <si>
    <t>2. อาหาร</t>
  </si>
  <si>
    <t>3. เครื่องดื่ม</t>
  </si>
  <si>
    <t>4. สิ่งทอ</t>
  </si>
  <si>
    <t>5. เครื่องแต่งกาย</t>
  </si>
  <si>
    <t>6. เครื่องหนัง</t>
  </si>
  <si>
    <t>7. ไม้และผลิตภัณฑ์ไม้</t>
  </si>
  <si>
    <t>8. เฟอร์นิเจอร์และเครื่องเรือน</t>
  </si>
  <si>
    <t>9. กระดาษและผลิตภัณฑ์จากกระดาษ</t>
  </si>
  <si>
    <t>10. สิ่งพิมพ์</t>
  </si>
  <si>
    <t>11. เคมี</t>
  </si>
  <si>
    <t>12. ปิโตรเคมีและผลิตภัณฑ์</t>
  </si>
  <si>
    <t>13. ยาง</t>
  </si>
  <si>
    <t>14. พลาสติก</t>
  </si>
  <si>
    <t>15. อโลหะ</t>
  </si>
  <si>
    <t>16. โลหะ</t>
  </si>
  <si>
    <t>17. ผลิตภัณฑ์โลหะ</t>
  </si>
  <si>
    <t>18.เครื่องจักรกล</t>
  </si>
  <si>
    <t>20. ขนส่ง</t>
  </si>
  <si>
    <t>19. ไฟฟ้า อเล็คทรอนิกส์</t>
  </si>
  <si>
    <t>21. พลังงานไฟฟ้า</t>
  </si>
  <si>
    <t>22. อื่นๆ</t>
  </si>
  <si>
    <t>ที่มา : สำนักงานอุตสาหกรรมจังหวัดในกลุ่มจังหวัด ฯ</t>
  </si>
  <si>
    <t>ที่มา สำนักงานพาณิชย์จังหวัดบุรีรัมย์ และจังหวัดสุรินทร์ หรือด่านศุลกากร</t>
  </si>
  <si>
    <t>อาหารแห้ง</t>
  </si>
  <si>
    <t>อาหารตามสั่ง</t>
  </si>
  <si>
    <t>เสื้อผ้า, กิ๊ฟช็อฟ</t>
  </si>
  <si>
    <t>ผัก, ผลไม้</t>
  </si>
  <si>
    <t>สินค้าอื่นๆ</t>
  </si>
  <si>
    <t>อาหารสด</t>
  </si>
  <si>
    <t>มูลค่า (ล้านบาท)</t>
  </si>
  <si>
    <t>สินค้า</t>
  </si>
  <si>
    <t>ลำดับ</t>
  </si>
  <si>
    <t>สินค้าส่งออก 10 อันดับแรก ประจำปี 2565</t>
  </si>
  <si>
    <t>ชาแดงผงปรุงสำเร็จ</t>
  </si>
  <si>
    <t>ครีมเทียม,นมสำหรับปรุงอาหาร</t>
  </si>
  <si>
    <t>น้ำผลไม้รวม GREEN MATE</t>
  </si>
  <si>
    <t>ลูกชิ้นใส้กรอกแปรรูป</t>
  </si>
  <si>
    <t>อาหารแช่แข็ง,อาหารกระป๋อง</t>
  </si>
  <si>
    <t>เครื่องดื่มนมยูเอชที,นมถั่วเหลือง</t>
  </si>
  <si>
    <t>เครื่องดื่มน้ำชาเขียว,น้ำอัดลม,เครื่องดื่มชูกำลัง</t>
  </si>
  <si>
    <t>ลูกสุกร,สุกรขุนมีชีวิต</t>
  </si>
  <si>
    <t>ฟูก (พร้อมเครื่องนอน)</t>
  </si>
  <si>
    <t>รถขุดตัก</t>
  </si>
  <si>
    <t>บะหมี่ถ้วยกึ่งสำเร็จรูปรสต้มยำกุ้งน้ำข้น(CUP)</t>
  </si>
  <si>
    <t>เสื้อผ้า กิ๊ฟช้อป</t>
  </si>
  <si>
    <t>มันสำปะหลังหัสมันสด</t>
  </si>
  <si>
    <t>ผัก ผลไม้</t>
  </si>
  <si>
    <t>ชุดปั้มน้ำดับเพลิง</t>
  </si>
  <si>
    <t>ปูนซีเมนต์</t>
  </si>
  <si>
    <t>ตู้เสื้อผ้า 4 ฟุต</t>
  </si>
  <si>
    <t>มันสำปะหลังสับตากแห้ง</t>
  </si>
  <si>
    <t>น้ำดื่มตราสิงห์</t>
  </si>
  <si>
    <t>น้ำมันหล่อลื่น</t>
  </si>
  <si>
    <t>การส่งออก</t>
  </si>
  <si>
    <t>การค้าชายแดน</t>
  </si>
  <si>
    <t>สินค้าส่งออก 10 อันดับแรก ประจำปี 2566</t>
  </si>
  <si>
    <t xml:space="preserve">เปรียบเทียบการเติบโตของสินค้าส่งออก </t>
  </si>
  <si>
    <t xml:space="preserve">เปรียบเทียบการเติบโตของสินค้านำเข้า </t>
  </si>
  <si>
    <t>จังหวัดบุรีรัมย์</t>
  </si>
  <si>
    <t>สินค้าส่งออก</t>
  </si>
  <si>
    <t>% YOY</t>
  </si>
  <si>
    <t>สินค้านำเข้า</t>
  </si>
  <si>
    <t>(ล้านบาท)</t>
  </si>
  <si>
    <t>เครื่องดื่มแอลกอฮอล์</t>
  </si>
  <si>
    <t>เครื่องใช้ไฟฟ้า</t>
  </si>
  <si>
    <t>ไพหญ้าคา</t>
  </si>
  <si>
    <t>เสื่อ</t>
  </si>
  <si>
    <t>สัตว์ตามฤดูกาล</t>
  </si>
  <si>
    <t>ผักตามฤดูกาล</t>
  </si>
  <si>
    <t>อุปกรณ์เดินป่า</t>
  </si>
  <si>
    <t>ด้ามจอบ ครก สาก</t>
  </si>
  <si>
    <t>ที่มา : จังหวัดบุรีรัมย์</t>
  </si>
  <si>
    <t>จังหวัดสุรินทร์</t>
  </si>
  <si>
    <t>เม็ดพลาสติก</t>
  </si>
  <si>
    <t>มะม่วง</t>
  </si>
  <si>
    <t>โพลิยูริเทนโคโตเนต4411</t>
  </si>
  <si>
    <t>เศษยาง</t>
  </si>
  <si>
    <t>แหวนทำด้วยพลาสติก</t>
  </si>
  <si>
    <t>ป้ายกระดาษ</t>
  </si>
  <si>
    <t>กระเบื้อง</t>
  </si>
  <si>
    <t>ถุงพลาสติกใช้ในทางการแพทย์</t>
  </si>
  <si>
    <t>ที่มา : จังหวัดสุรินทร์ / ด่านศุลกากร</t>
  </si>
  <si>
    <t>รายการ/ปี</t>
  </si>
  <si>
    <t>อัตราการเปลี่ยนแปลง</t>
  </si>
  <si>
    <t>มูลค่าการส่งออก (ล้านบาท)</t>
  </si>
  <si>
    <t>มูลค่าการนำเข้า (ล้านบาท)</t>
  </si>
  <si>
    <t>ดุลการค้า (ล้านบาท)</t>
  </si>
  <si>
    <t>มูลค่าการค้ารวม (ล้านบาท)</t>
  </si>
  <si>
    <t>ที่มา สำนักงานพาณิชย์จังหวัดในกลุ่มจังหวัด หรือ ศุลกากรในพื้นที่</t>
  </si>
  <si>
    <t>OTOP</t>
  </si>
  <si>
    <t xml:space="preserve">ข้อมูลผลิตภัณฑ์ OTOP </t>
  </si>
  <si>
    <t xml:space="preserve">ประเภทอาหาร </t>
  </si>
  <si>
    <t>ประเภทเครื่องดื่ม</t>
  </si>
  <si>
    <t>ประเภทผ้าและเครื่องแต่งกาย</t>
  </si>
  <si>
    <t>ประเภทของใช้ ของตกแต่ง และของที่ระลึก</t>
  </si>
  <si>
    <t>ประเภทสมุนไพรที่ไม่ใช่อาหาร</t>
  </si>
  <si>
    <t>ที่มา สำนักงานพัฒนาชุมชนจังหวัดในกลุ่มจังหวัด</t>
  </si>
  <si>
    <t xml:space="preserve">ข้อมูลผู้ประกอบการท่องเที่ยว ของกลุ่มจังหวัดภาคตะวันออกเฉียงเหนือตอนล่าง 1 </t>
  </si>
  <si>
    <t>ข้อมูลผู้ประกอบการท่องเที่ยว</t>
  </si>
  <si>
    <t>บริษัทนำเที่ยว</t>
  </si>
  <si>
    <t>ที่พัก</t>
  </si>
  <si>
    <t>ร้านอาหาร</t>
  </si>
  <si>
    <t>ร้านสินค้า
ที่ระลึก</t>
  </si>
  <si>
    <t>แรงงาน
ในภาคท่องเที่ยว</t>
  </si>
  <si>
    <t>จังหวัดนครราชสีมา</t>
  </si>
  <si>
    <t>จังหวัดชัยภูมิ</t>
  </si>
  <si>
    <t>ที่มา สำนักงานการท่องเที่ยวและกีฬาจังหวัดในกลุ่มจังหวัด</t>
  </si>
  <si>
    <t>N/A</t>
  </si>
  <si>
    <t>ปี พ.ศ. 2565</t>
  </si>
  <si>
    <t>ปี พ.ศ. 2566</t>
  </si>
  <si>
    <t>รายได้ (ล้านบาท)</t>
  </si>
  <si>
    <t>ค่าใช้จ่ายในการท่องเที่ยว/ ต่อคน/วัน ของจังหวัด (บาท)</t>
  </si>
  <si>
    <t>ห้องพัก (ห้อง)</t>
  </si>
  <si>
    <t>โรงแรม/ที่พัก (แห่ง)</t>
  </si>
  <si>
    <t>ชาวต่างประเทศ</t>
  </si>
  <si>
    <t>ชาวไทย</t>
  </si>
  <si>
    <t>นักท่องเที่ยว (คน)</t>
  </si>
  <si>
    <t>ที่มา กระทรวงการท่องเที่ยวและกีฬา (ยกเว้น จำนวนโรงแรมฯ-ห้อง และค่าใช้จ่าย จากสนง.การท่องเที่ยวฯจังหวัดในกลุ่มจังหวัด)</t>
  </si>
  <si>
    <t xml:space="preserve"> - รายได้ท่องเที่ยว (เฉพาะนักท่องเที่ยวชาวต่างชาติ) (ล้านบาท)</t>
  </si>
  <si>
    <t xml:space="preserve"> - รายได้ท่องเที่ยว (เฉพาะนักท่องเที่ยวชาวไทย) (ล้านบาท)</t>
  </si>
  <si>
    <t>ข้อมูลรายได้ด้านการท่องเที่ยวของจังหวัด</t>
  </si>
  <si>
    <t>ข้อมูลสถิติเกี่ยวกับจำนวนผู้ป่วย 5 โรคร้ายสำคัญ</t>
  </si>
  <si>
    <t>จำนวนผู้ป่วย 5 โรคร้ายสำคัญ</t>
  </si>
  <si>
    <t>โรคหัวใจ (คน)</t>
  </si>
  <si>
    <t>โรคเบาหวาน (คน)</t>
  </si>
  <si>
    <t>โรคหลอดเลือดสมอง (คน)</t>
  </si>
  <si>
    <t>โรคความดันโลหิตสูง (คน)</t>
  </si>
  <si>
    <t>โรคมะเร็ง (คน)</t>
  </si>
  <si>
    <t>พ.ศ. 2554</t>
  </si>
  <si>
    <t>ที่มา : สำนักงานสาธารณสุขจังหวัดในกลุ่มจังหวัด ฯ</t>
  </si>
  <si>
    <t>ปี 2564</t>
  </si>
  <si>
    <t>ปี 2565</t>
  </si>
  <si>
    <t>รับแจ้ง</t>
  </si>
  <si>
    <t>จับกุม</t>
  </si>
  <si>
    <t>ที่มา : ตำรวจภูธรภาค 3</t>
  </si>
  <si>
    <t>ข้อมูลสถิติเกี่ยวกับคดีอุฉกรรจ์และสะเทือนขวัญ</t>
  </si>
  <si>
    <t>ประเภทคดี</t>
  </si>
  <si>
    <t>ฆ่าผู้อื่นโดยเจตนา</t>
  </si>
  <si>
    <t>ปล้นทรัพย์</t>
  </si>
  <si>
    <t>ชิงทรัพย์</t>
  </si>
  <si>
    <t>วางเพลิง</t>
  </si>
  <si>
    <t>หน่วย : คดี</t>
  </si>
  <si>
    <t xml:space="preserve">หมายเหตุ : อัปเดตแก้ไขข้อมูล ปี 2564 ใหม่จาก ศอ.ปส.ภ.3 </t>
  </si>
  <si>
    <t>การวิเคราะห์สภาวะการณ์และศักยภาพของกลุ่มจังหวัดภาคตะวันออกเฉียงเหนือตอนล่าง 1</t>
  </si>
  <si>
    <t>สถิติเกี่ยวกับ
ปัญหายาเสพติด</t>
  </si>
  <si>
    <t>1. ยาบ้า</t>
  </si>
  <si>
    <t>2. กัญชา</t>
  </si>
  <si>
    <t>3. เฮโรอีน</t>
  </si>
  <si>
    <t>4. ยาไอซ์</t>
  </si>
  <si>
    <t>5. สารละลาย</t>
  </si>
  <si>
    <t>6. อื่นๆ</t>
  </si>
  <si>
    <t>ปี 2566</t>
  </si>
  <si>
    <t>ลักพาเรียกค่าไถ่</t>
  </si>
  <si>
    <t>ด้านความมั่นคง กลุ่มคดีอาญาที่น่าสนใจ</t>
  </si>
  <si>
    <t>ประเภทคดีรับแจ้ง</t>
  </si>
  <si>
    <t>ประเภทคดีจับกุม</t>
  </si>
  <si>
    <t>โจรกรรมรถจักรยานยนต์</t>
  </si>
  <si>
    <t>โจรกรรมรถยนต์</t>
  </si>
  <si>
    <t>โจรกรรมโค-กระบือ</t>
  </si>
  <si>
    <t>โจรกรรมเครื่องมือเกษตร</t>
  </si>
  <si>
    <t>ปล้น-ชิงรถยนต์โดยสาร</t>
  </si>
  <si>
    <t>ปล้น-ชิงรถยนต์แท็กซี่</t>
  </si>
  <si>
    <t>ข่มขืนและฆ่า</t>
  </si>
  <si>
    <t>ฉ้อโกง</t>
  </si>
  <si>
    <t>ยักยอกทรัพย์</t>
  </si>
  <si>
    <t>รวมทั้งสิ้น</t>
  </si>
  <si>
    <t>ที่มา ตำรวจภูธรภาค 3</t>
  </si>
  <si>
    <t xml:space="preserve">ข้อมูลสถิติปริมาณขยะมูลฝอย  </t>
  </si>
  <si>
    <t>ปริมาณขยะมูลฝอย</t>
  </si>
  <si>
    <t>ขยะทั้งหมด
(ตัน/ปี)</t>
  </si>
  <si>
    <t>ขยะที่นำไปใช้ประโยชน์
(ตัน/ปี)</t>
  </si>
  <si>
    <t>สัดส่วนขยะที่ถูกนำไปใช้
(ร้อยละ)</t>
  </si>
  <si>
    <t xml:space="preserve">ที่มา : สำนักงานสิ่งแวดล้อมภาค 11 </t>
  </si>
  <si>
    <t xml:space="preserve">หมายเหตุ : กรุณากรอกข้อมูลในช่องว่าง </t>
  </si>
  <si>
    <t>ปี</t>
  </si>
  <si>
    <t>ปริมาณขยะที่เกิดขึ้น (ตัน/วัน)</t>
  </si>
  <si>
    <t>ปริมาณขยะที่ถูกนำไปใช้ประโยชน์ (ตัน/วัน)</t>
  </si>
  <si>
    <t>ปริมาณขยะที่กำจัดถูกต้อง (ตัน/วัน)</t>
  </si>
  <si>
    <t>ปริมาณขยะที่กำจัดไม่ถูกต้อง (ตัน/วัน)</t>
  </si>
  <si>
    <t>สัดส่วนขยะที่กำจัดถูกต้อง (ตัน/วัน)</t>
  </si>
  <si>
    <t>ที่มา : สิ่งแวดล้อมฯ ภาค 11</t>
  </si>
  <si>
    <t>ขยะ</t>
  </si>
  <si>
    <t>ค่าเฉลี่ย</t>
  </si>
  <si>
    <t>ขยะที่กำจัดถูกต้องเพิ่มขึ้น</t>
  </si>
  <si>
    <t>ความทรัพยากรธรรมชาติ (ภัยธรรมชาติ)</t>
  </si>
  <si>
    <t>ประชากรที่ประสบภัยธรรมชาติ</t>
  </si>
  <si>
    <t>ภัยแล้ง (ครัวเรือน)</t>
  </si>
  <si>
    <t>ภัยหนาว (ครัวเรือน)</t>
  </si>
  <si>
    <t>อัคคีภัย (ครัวเรือน)</t>
  </si>
  <si>
    <t>วาตภัย (ครัวเรือน)</t>
  </si>
  <si>
    <t>อุทกภัย (ครัวเรือน)</t>
  </si>
  <si>
    <t>ที่มา สำนักงานป้องกันและบรรเทาสาธารณภัยจังหวัด 4 จังหวัด</t>
  </si>
  <si>
    <t>มูลค่าความเสียหายจากภัยธรรมชาติ (อุทกภัย ภัยแล้ง)</t>
  </si>
  <si>
    <t>มูลค่าความเสียหาย อุทกภัย
(ล้านบาท)</t>
  </si>
  <si>
    <t>มูลค่าความเสียหาย
 ภัยแล้ง
(ล้านบาท)</t>
  </si>
  <si>
    <t>ภาคอีสาน</t>
  </si>
  <si>
    <t>วันพักเฉลี่ย</t>
  </si>
  <si>
    <t>ที่มา : สำนักงานสาธารณสุขจังหวัด ในกลุ่มจังหวัด</t>
  </si>
  <si>
    <t>เตียง</t>
  </si>
  <si>
    <t xml:space="preserve">จำนวนสถานพยาบาลที่มีเตียงรับผู้ป่วยไว้ค้างคืน และจำนวนเตียง จำแนกเป็นรายภาค และจังหวัด </t>
  </si>
  <si>
    <r>
      <rPr>
        <u/>
        <sz val="16"/>
        <rFont val="TH SarabunIT๙"/>
        <family val="2"/>
      </rPr>
      <t>ทรัพยากรป่าไม้</t>
    </r>
    <r>
      <rPr>
        <sz val="16"/>
        <rFont val="TH SarabunIT๙"/>
        <family val="2"/>
      </rPr>
      <t xml:space="preserve"> (เนื้อที่ แบ่งตามหมวด ป่าสงวนแห่งชาติ อุทยาน ฯ)</t>
    </r>
  </si>
  <si>
    <r>
      <rPr>
        <u/>
        <sz val="16"/>
        <rFont val="TH SarabunIT๙"/>
        <family val="2"/>
      </rPr>
      <t>ทรัพยากรดิน</t>
    </r>
    <r>
      <rPr>
        <sz val="16"/>
        <rFont val="TH SarabunIT๙"/>
        <family val="2"/>
      </rPr>
      <t xml:space="preserve"> (พื้นที่ชั้นความเหมาะสมระดับปานกลาง - ดีมาก)</t>
    </r>
  </si>
  <si>
    <r>
      <rPr>
        <u/>
        <sz val="16"/>
        <rFont val="TH SarabunIT๙"/>
        <family val="2"/>
      </rPr>
      <t>ด้านอุตสาหกรรม</t>
    </r>
    <r>
      <rPr>
        <sz val="16"/>
        <rFont val="TH SarabunIT๙"/>
        <family val="2"/>
      </rPr>
      <t xml:space="preserve"> จำนวนโรงงานอุตสาหกรรมและอัตราการเปลี่ยนแปลง (แห่ง)</t>
    </r>
  </si>
  <si>
    <t>หน่วยงาน</t>
  </si>
  <si>
    <t>หมายเหตุ : ดำเนินการกรอกข้อมูลในช่องว่าง และให้สำนักงานจังหวัดรวบรวมจัดส่งให้กลุ่มจังหวัดฯภายในวันที่ 1 เม.ย. 2567</t>
  </si>
  <si>
    <t>กลุ่มที่ 1 ฐานความผิดเกี่ยวกับชีวิต ร่างกายและเพศ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</si>
</sst>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0_-;\-* #,##0.0000_-;_-* &quot;-&quot;??_-;_-@_-"/>
    <numFmt numFmtId="167" formatCode="_-* #,##0_-;\-* #,##0_-;_-* &quot;-&quot;??_-;_-@"/>
    <numFmt numFmtId="168" formatCode="_(* #,##0.00_);_(* \(#,##0.00\);_(* &quot;-&quot;??_);_(@_)"/>
    <numFmt numFmtId="169" formatCode="_-* #,##0.00000_-;\-* #,##0.00000_-;_-* &quot;-&quot;??_-;_-@_-"/>
    <numFmt numFmtId="170" formatCode="#,##0.0_ ;\-#,##0.0\ "/>
    <numFmt numFmtId="171" formatCode="#,##0.00_ ;\-#,##0.00\ "/>
    <numFmt numFmtId="172" formatCode="0.000"/>
    <numFmt numFmtId="173" formatCode="0.0000"/>
    <numFmt numFmtId="174" formatCode="_(* #,##0_);_(* \(#,##0\);_(* &quot;-&quot;??_);_(@_)"/>
    <numFmt numFmtId="175" formatCode="_-* #,##0.000_-;\-* #,##0.000_-;_-* &quot;-&quot;??_-;_-@_-"/>
    <numFmt numFmtId="176" formatCode="_-* #,##0.00_-;\-* #,##0.00_-;_-* &quot;-&quot;??_-;_-@"/>
  </numFmts>
  <fonts count="45">
    <font>
      <sz val="11"/>
      <color theme="1"/>
      <name val="Calibri"/>
      <family val="2"/>
      <charset val="222"/>
      <scheme val="minor"/>
    </font>
    <font>
      <sz val="16"/>
      <name val="TH SarabunIT๙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u/>
      <sz val="11"/>
      <color theme="10"/>
      <name val="TH SarabunPSK"/>
      <family val="2"/>
    </font>
    <font>
      <b/>
      <sz val="9"/>
      <color indexed="81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sz val="11"/>
      <color theme="1"/>
      <name val="Calibri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rgb="FFFF3300"/>
      <name val="TH SarabunPSK"/>
      <family val="2"/>
    </font>
    <font>
      <sz val="12"/>
      <name val="TH SarabunPSK"/>
      <family val="2"/>
    </font>
    <font>
      <b/>
      <sz val="16"/>
      <name val="TH SarabunIT๙"/>
      <family val="2"/>
    </font>
    <font>
      <sz val="16"/>
      <color rgb="FF00B0F0"/>
      <name val="TH SarabunIT๙"/>
      <family val="2"/>
    </font>
    <font>
      <sz val="16"/>
      <name val="TH SarabunPSK"/>
      <family val="2"/>
      <charset val="222"/>
    </font>
    <font>
      <sz val="14"/>
      <name val="TH SarabunPSK"/>
      <family val="2"/>
      <charset val="222"/>
    </font>
    <font>
      <sz val="16"/>
      <name val="TH SarabunIT๙"/>
      <family val="2"/>
      <charset val="222"/>
    </font>
    <font>
      <sz val="16"/>
      <color rgb="FF000000"/>
      <name val="TH SarabunPSK"/>
      <family val="2"/>
    </font>
    <font>
      <sz val="10"/>
      <name val="Arial"/>
      <family val="2"/>
    </font>
    <font>
      <sz val="18"/>
      <name val="TH SarabunIT๙"/>
      <family val="2"/>
    </font>
    <font>
      <sz val="18"/>
      <color theme="1"/>
      <name val="TH SarabunIT๙"/>
      <family val="2"/>
    </font>
    <font>
      <sz val="17"/>
      <name val="TH SarabunIT๙"/>
      <family val="2"/>
    </font>
    <font>
      <b/>
      <sz val="11"/>
      <name val="TH SarabunPSK"/>
      <family val="2"/>
    </font>
    <font>
      <sz val="8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4"/>
      <color indexed="8"/>
      <name val="TH Niramit AS"/>
    </font>
    <font>
      <sz val="14"/>
      <color rgb="FF00B050"/>
      <name val="TH Niramit AS"/>
    </font>
    <font>
      <u/>
      <sz val="16"/>
      <name val="TH SarabunIT๙"/>
      <family val="2"/>
    </font>
    <font>
      <sz val="14"/>
      <name val="TH SarabunIT๙"/>
      <family val="2"/>
    </font>
  </fonts>
  <fills count="3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206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0000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40" fillId="0" borderId="0" applyFont="0" applyFill="0" applyBorder="0" applyAlignment="0" applyProtection="0"/>
    <xf numFmtId="0" fontId="21" fillId="0" borderId="0"/>
  </cellStyleXfs>
  <cellXfs count="756">
    <xf numFmtId="0" fontId="0" fillId="0" borderId="0" xfId="0"/>
    <xf numFmtId="0" fontId="2" fillId="0" borderId="0" xfId="0" applyFont="1"/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6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0" xfId="1" applyFont="1" applyAlignment="1">
      <alignment horizontal="left"/>
    </xf>
    <xf numFmtId="0" fontId="7" fillId="7" borderId="3" xfId="0" applyFont="1" applyFill="1" applyBorder="1"/>
    <xf numFmtId="0" fontId="7" fillId="7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7" borderId="4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164" fontId="12" fillId="0" borderId="0" xfId="2" applyNumberFormat="1" applyFont="1"/>
    <xf numFmtId="0" fontId="12" fillId="0" borderId="0" xfId="0" applyFont="1"/>
    <xf numFmtId="165" fontId="13" fillId="0" borderId="0" xfId="2" applyNumberFormat="1" applyFont="1"/>
    <xf numFmtId="165" fontId="12" fillId="0" borderId="0" xfId="2" applyNumberFormat="1" applyFont="1"/>
    <xf numFmtId="0" fontId="12" fillId="8" borderId="2" xfId="0" applyFont="1" applyFill="1" applyBorder="1" applyAlignment="1">
      <alignment horizontal="center"/>
    </xf>
    <xf numFmtId="164" fontId="12" fillId="8" borderId="2" xfId="2" applyNumberFormat="1" applyFont="1" applyFill="1" applyBorder="1" applyAlignment="1">
      <alignment horizontal="center"/>
    </xf>
    <xf numFmtId="165" fontId="12" fillId="8" borderId="2" xfId="2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43" fontId="11" fillId="0" borderId="2" xfId="2" applyFont="1" applyBorder="1"/>
    <xf numFmtId="43" fontId="11" fillId="0" borderId="2" xfId="2" applyFont="1" applyBorder="1" applyAlignment="1">
      <alignment vertical="top"/>
    </xf>
    <xf numFmtId="43" fontId="15" fillId="0" borderId="0" xfId="2" applyFont="1"/>
    <xf numFmtId="164" fontId="15" fillId="0" borderId="0" xfId="2" applyNumberFormat="1" applyFont="1"/>
    <xf numFmtId="43" fontId="15" fillId="0" borderId="0" xfId="2" applyFont="1" applyAlignment="1">
      <alignment horizontal="center"/>
    </xf>
    <xf numFmtId="164" fontId="11" fillId="0" borderId="2" xfId="2" applyNumberFormat="1" applyFont="1" applyBorder="1"/>
    <xf numFmtId="164" fontId="7" fillId="0" borderId="2" xfId="2" applyNumberFormat="1" applyFont="1" applyBorder="1" applyAlignment="1">
      <alignment horizontal="right"/>
    </xf>
    <xf numFmtId="164" fontId="7" fillId="0" borderId="2" xfId="2" applyNumberFormat="1" applyFont="1" applyBorder="1"/>
    <xf numFmtId="164" fontId="11" fillId="0" borderId="2" xfId="2" applyNumberFormat="1" applyFont="1" applyBorder="1" applyAlignment="1">
      <alignment vertical="top"/>
    </xf>
    <xf numFmtId="164" fontId="11" fillId="0" borderId="13" xfId="2" applyNumberFormat="1" applyFont="1" applyBorder="1" applyAlignment="1">
      <alignment vertical="top"/>
    </xf>
    <xf numFmtId="164" fontId="7" fillId="0" borderId="13" xfId="2" applyNumberFormat="1" applyFont="1" applyBorder="1" applyAlignment="1">
      <alignment vertical="top"/>
    </xf>
    <xf numFmtId="164" fontId="11" fillId="0" borderId="14" xfId="2" applyNumberFormat="1" applyFont="1" applyBorder="1" applyAlignment="1">
      <alignment vertical="top"/>
    </xf>
    <xf numFmtId="164" fontId="7" fillId="0" borderId="14" xfId="2" applyNumberFormat="1" applyFont="1" applyBorder="1" applyAlignment="1">
      <alignment vertical="top"/>
    </xf>
    <xf numFmtId="164" fontId="11" fillId="0" borderId="15" xfId="2" applyNumberFormat="1" applyFont="1" applyBorder="1" applyAlignment="1">
      <alignment vertical="top"/>
    </xf>
    <xf numFmtId="164" fontId="7" fillId="0" borderId="15" xfId="2" applyNumberFormat="1" applyFont="1" applyBorder="1" applyAlignment="1">
      <alignment vertical="top"/>
    </xf>
    <xf numFmtId="164" fontId="11" fillId="0" borderId="0" xfId="2" applyNumberFormat="1" applyFont="1"/>
    <xf numFmtId="0" fontId="17" fillId="0" borderId="0" xfId="0" applyFont="1"/>
    <xf numFmtId="164" fontId="11" fillId="8" borderId="2" xfId="2" applyNumberFormat="1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64" fontId="11" fillId="0" borderId="2" xfId="2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right" vertical="top" wrapText="1"/>
    </xf>
    <xf numFmtId="166" fontId="11" fillId="0" borderId="2" xfId="2" applyNumberFormat="1" applyFont="1" applyBorder="1" applyAlignment="1">
      <alignment horizontal="center" vertical="top" wrapText="1"/>
    </xf>
    <xf numFmtId="43" fontId="11" fillId="0" borderId="0" xfId="2" applyFont="1"/>
    <xf numFmtId="164" fontId="14" fillId="0" borderId="2" xfId="2" applyNumberFormat="1" applyFont="1" applyBorder="1" applyAlignment="1">
      <alignment horizontal="center" vertical="top" wrapText="1"/>
    </xf>
    <xf numFmtId="164" fontId="14" fillId="0" borderId="2" xfId="2" applyNumberFormat="1" applyFont="1" applyFill="1" applyBorder="1" applyAlignment="1">
      <alignment horizontal="center" vertical="top" wrapText="1"/>
    </xf>
    <xf numFmtId="165" fontId="14" fillId="0" borderId="2" xfId="2" applyNumberFormat="1" applyFont="1" applyBorder="1" applyAlignment="1">
      <alignment horizontal="center" vertical="top" wrapText="1"/>
    </xf>
    <xf numFmtId="165" fontId="14" fillId="0" borderId="2" xfId="2" applyNumberFormat="1" applyFont="1" applyFill="1" applyBorder="1" applyAlignment="1">
      <alignment horizontal="center" vertical="top" wrapText="1"/>
    </xf>
    <xf numFmtId="43" fontId="14" fillId="0" borderId="2" xfId="2" applyFont="1" applyFill="1" applyBorder="1" applyAlignment="1">
      <alignment horizontal="center" vertical="top" wrapText="1"/>
    </xf>
    <xf numFmtId="164" fontId="8" fillId="0" borderId="0" xfId="2" applyNumberFormat="1" applyFont="1"/>
    <xf numFmtId="164" fontId="18" fillId="0" borderId="0" xfId="2" applyNumberFormat="1" applyFont="1"/>
    <xf numFmtId="164" fontId="7" fillId="0" borderId="0" xfId="2" applyNumberFormat="1" applyFont="1"/>
    <xf numFmtId="0" fontId="18" fillId="0" borderId="0" xfId="0" applyFont="1"/>
    <xf numFmtId="164" fontId="7" fillId="0" borderId="0" xfId="2" applyNumberFormat="1" applyFont="1" applyAlignment="1">
      <alignment horizontal="right"/>
    </xf>
    <xf numFmtId="164" fontId="7" fillId="0" borderId="4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top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164" fontId="11" fillId="8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164" fontId="11" fillId="8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right" vertical="top" wrapText="1"/>
    </xf>
    <xf numFmtId="164" fontId="11" fillId="0" borderId="4" xfId="2" applyNumberFormat="1" applyFont="1" applyFill="1" applyBorder="1" applyAlignment="1">
      <alignment horizontal="center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/>
    <xf numFmtId="164" fontId="11" fillId="0" borderId="2" xfId="2" applyNumberFormat="1" applyFont="1" applyFill="1" applyBorder="1" applyAlignment="1">
      <alignment horizontal="center"/>
    </xf>
    <xf numFmtId="164" fontId="11" fillId="0" borderId="2" xfId="2" applyNumberFormat="1" applyFont="1" applyBorder="1" applyAlignment="1">
      <alignment horizontal="center" vertical="center"/>
    </xf>
    <xf numFmtId="164" fontId="20" fillId="0" borderId="0" xfId="2" applyNumberFormat="1" applyFont="1"/>
    <xf numFmtId="164" fontId="17" fillId="0" borderId="0" xfId="2" applyNumberFormat="1" applyFont="1"/>
    <xf numFmtId="164" fontId="11" fillId="0" borderId="0" xfId="2" applyNumberFormat="1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/>
    <xf numFmtId="164" fontId="11" fillId="0" borderId="3" xfId="2" applyNumberFormat="1" applyFont="1" applyFill="1" applyBorder="1" applyAlignment="1">
      <alignment horizontal="center" vertical="center"/>
    </xf>
    <xf numFmtId="164" fontId="11" fillId="8" borderId="2" xfId="2" applyNumberFormat="1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vertical="top"/>
    </xf>
    <xf numFmtId="164" fontId="11" fillId="0" borderId="2" xfId="2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167" fontId="7" fillId="0" borderId="17" xfId="0" applyNumberFormat="1" applyFont="1" applyBorder="1" applyAlignment="1">
      <alignment horizontal="center" vertical="center" wrapText="1"/>
    </xf>
    <xf numFmtId="167" fontId="7" fillId="0" borderId="17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1" fillId="0" borderId="2" xfId="2" applyNumberFormat="1" applyFont="1" applyBorder="1" applyAlignment="1">
      <alignment horizontal="center" vertical="top"/>
    </xf>
    <xf numFmtId="164" fontId="11" fillId="0" borderId="4" xfId="2" applyNumberFormat="1" applyFont="1" applyFill="1" applyBorder="1" applyAlignment="1">
      <alignment horizontal="center" vertical="center"/>
    </xf>
    <xf numFmtId="164" fontId="11" fillId="8" borderId="10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164" fontId="11" fillId="0" borderId="4" xfId="2" applyNumberFormat="1" applyFont="1" applyFill="1" applyBorder="1" applyAlignment="1">
      <alignment horizontal="center" vertical="top" wrapText="1"/>
    </xf>
    <xf numFmtId="164" fontId="11" fillId="0" borderId="4" xfId="3" applyNumberFormat="1" applyFont="1" applyFill="1" applyBorder="1" applyAlignment="1">
      <alignment horizontal="center" vertical="center" wrapText="1"/>
    </xf>
    <xf numFmtId="164" fontId="11" fillId="0" borderId="0" xfId="0" applyNumberFormat="1" applyFont="1"/>
    <xf numFmtId="164" fontId="11" fillId="0" borderId="4" xfId="3" applyNumberFormat="1" applyFont="1" applyFill="1" applyBorder="1" applyAlignment="1">
      <alignment horizontal="center" vertical="top" wrapText="1"/>
    </xf>
    <xf numFmtId="164" fontId="1" fillId="0" borderId="4" xfId="4" applyNumberFormat="1" applyFont="1" applyFill="1" applyBorder="1" applyAlignment="1">
      <alignment horizontal="center" vertical="center" wrapText="1"/>
    </xf>
    <xf numFmtId="164" fontId="1" fillId="0" borderId="4" xfId="4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164" fontId="11" fillId="0" borderId="0" xfId="2" applyNumberFormat="1" applyFont="1" applyBorder="1" applyAlignment="1">
      <alignment horizontal="right" vertical="top" wrapText="1"/>
    </xf>
    <xf numFmtId="43" fontId="11" fillId="0" borderId="0" xfId="2" applyFont="1" applyBorder="1" applyAlignment="1">
      <alignment horizontal="right" vertical="top" wrapText="1"/>
    </xf>
    <xf numFmtId="49" fontId="11" fillId="0" borderId="0" xfId="2" applyNumberFormat="1" applyFont="1" applyBorder="1" applyAlignment="1">
      <alignment horizontal="right" vertical="top" wrapText="1"/>
    </xf>
    <xf numFmtId="164" fontId="11" fillId="0" borderId="0" xfId="2" applyNumberFormat="1" applyFont="1" applyBorder="1" applyAlignment="1">
      <alignment horizontal="center" vertical="center" wrapText="1"/>
    </xf>
    <xf numFmtId="164" fontId="11" fillId="8" borderId="2" xfId="2" applyNumberFormat="1" applyFont="1" applyFill="1" applyBorder="1" applyAlignment="1">
      <alignment horizontal="center"/>
    </xf>
    <xf numFmtId="164" fontId="11" fillId="8" borderId="11" xfId="2" applyNumberFormat="1" applyFont="1" applyFill="1" applyBorder="1" applyAlignment="1">
      <alignment horizontal="center" vertical="top" wrapText="1"/>
    </xf>
    <xf numFmtId="43" fontId="11" fillId="8" borderId="2" xfId="2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43" fontId="11" fillId="0" borderId="2" xfId="2" applyFont="1" applyBorder="1" applyAlignment="1">
      <alignment horizontal="right" vertical="top" wrapText="1"/>
    </xf>
    <xf numFmtId="164" fontId="11" fillId="8" borderId="2" xfId="2" applyNumberFormat="1" applyFont="1" applyFill="1" applyBorder="1" applyAlignment="1">
      <alignment horizontal="right" vertical="top" wrapText="1"/>
    </xf>
    <xf numFmtId="43" fontId="14" fillId="0" borderId="2" xfId="2" applyFont="1" applyBorder="1" applyAlignment="1">
      <alignment horizontal="right" vertical="top" wrapText="1"/>
    </xf>
    <xf numFmtId="164" fontId="14" fillId="8" borderId="2" xfId="2" applyNumberFormat="1" applyFont="1" applyFill="1" applyBorder="1" applyAlignment="1">
      <alignment horizontal="right" vertical="top" wrapText="1"/>
    </xf>
    <xf numFmtId="43" fontId="14" fillId="8" borderId="2" xfId="2" applyFont="1" applyFill="1" applyBorder="1" applyAlignment="1">
      <alignment horizontal="right" vertical="top" wrapText="1"/>
    </xf>
    <xf numFmtId="43" fontId="14" fillId="8" borderId="2" xfId="2" applyFont="1" applyFill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right" vertical="top" wrapText="1"/>
    </xf>
    <xf numFmtId="3" fontId="14" fillId="0" borderId="2" xfId="2" applyNumberFormat="1" applyFont="1" applyBorder="1" applyAlignment="1">
      <alignment horizontal="right" vertical="top" wrapText="1"/>
    </xf>
    <xf numFmtId="3" fontId="14" fillId="0" borderId="2" xfId="2" applyNumberFormat="1" applyFont="1" applyBorder="1" applyAlignment="1">
      <alignment horizontal="center" vertical="top" wrapText="1"/>
    </xf>
    <xf numFmtId="3" fontId="14" fillId="0" borderId="2" xfId="0" applyNumberFormat="1" applyFont="1" applyBorder="1"/>
    <xf numFmtId="169" fontId="14" fillId="8" borderId="2" xfId="2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/>
    <xf numFmtId="3" fontId="7" fillId="0" borderId="2" xfId="0" applyNumberFormat="1" applyFont="1" applyBorder="1"/>
    <xf numFmtId="4" fontId="7" fillId="0" borderId="2" xfId="2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11" fillId="0" borderId="2" xfId="0" applyFont="1" applyBorder="1"/>
    <xf numFmtId="0" fontId="4" fillId="0" borderId="0" xfId="0" applyFont="1"/>
    <xf numFmtId="0" fontId="11" fillId="0" borderId="0" xfId="0" applyFont="1" applyAlignment="1">
      <alignment vertical="center"/>
    </xf>
    <xf numFmtId="0" fontId="17" fillId="8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22" fillId="0" borderId="0" xfId="0" applyFont="1"/>
    <xf numFmtId="2" fontId="11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7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7" fillId="11" borderId="2" xfId="0" applyFont="1" applyFill="1" applyBorder="1" applyAlignment="1">
      <alignment vertical="center" wrapText="1"/>
    </xf>
    <xf numFmtId="3" fontId="17" fillId="11" borderId="2" xfId="0" applyNumberFormat="1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3" fontId="11" fillId="0" borderId="2" xfId="2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9" fillId="0" borderId="0" xfId="0" applyFont="1"/>
    <xf numFmtId="3" fontId="14" fillId="10" borderId="2" xfId="0" applyNumberFormat="1" applyFont="1" applyFill="1" applyBorder="1" applyAlignment="1">
      <alignment horizontal="center" vertical="center" wrapText="1"/>
    </xf>
    <xf numFmtId="3" fontId="11" fillId="10" borderId="2" xfId="0" applyNumberFormat="1" applyFont="1" applyFill="1" applyBorder="1" applyAlignment="1">
      <alignment horizontal="center" vertical="center" wrapText="1"/>
    </xf>
    <xf numFmtId="43" fontId="11" fillId="0" borderId="2" xfId="2" applyFont="1" applyBorder="1" applyAlignment="1">
      <alignment horizontal="right" vertical="center"/>
    </xf>
    <xf numFmtId="164" fontId="11" fillId="0" borderId="2" xfId="2" applyNumberFormat="1" applyFont="1" applyFill="1" applyBorder="1" applyAlignment="1">
      <alignment horizontal="right" vertical="center"/>
    </xf>
    <xf numFmtId="164" fontId="11" fillId="0" borderId="2" xfId="2" applyNumberFormat="1" applyFont="1" applyFill="1" applyBorder="1" applyAlignment="1">
      <alignment horizontal="right"/>
    </xf>
    <xf numFmtId="43" fontId="11" fillId="0" borderId="2" xfId="2" applyFont="1" applyFill="1" applyBorder="1" applyAlignment="1">
      <alignment horizontal="right"/>
    </xf>
    <xf numFmtId="43" fontId="0" fillId="0" borderId="0" xfId="0" applyNumberFormat="1"/>
    <xf numFmtId="164" fontId="11" fillId="0" borderId="2" xfId="0" applyNumberFormat="1" applyFont="1" applyBorder="1" applyAlignment="1">
      <alignment horizontal="right"/>
    </xf>
    <xf numFmtId="164" fontId="11" fillId="0" borderId="4" xfId="2" applyNumberFormat="1" applyFont="1" applyBorder="1" applyAlignment="1">
      <alignment horizontal="center"/>
    </xf>
    <xf numFmtId="43" fontId="11" fillId="0" borderId="4" xfId="2" applyFont="1" applyBorder="1" applyAlignment="1">
      <alignment horizontal="right" vertical="center"/>
    </xf>
    <xf numFmtId="164" fontId="11" fillId="0" borderId="4" xfId="2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/>
    </xf>
    <xf numFmtId="164" fontId="11" fillId="13" borderId="4" xfId="2" applyNumberFormat="1" applyFont="1" applyFill="1" applyBorder="1" applyAlignment="1">
      <alignment horizontal="center"/>
    </xf>
    <xf numFmtId="43" fontId="17" fillId="0" borderId="2" xfId="2" applyFont="1" applyBorder="1" applyAlignment="1">
      <alignment horizontal="right" vertical="center"/>
    </xf>
    <xf numFmtId="164" fontId="17" fillId="0" borderId="2" xfId="2" applyNumberFormat="1" applyFont="1" applyFill="1" applyBorder="1" applyAlignment="1">
      <alignment horizontal="right" vertical="center"/>
    </xf>
    <xf numFmtId="164" fontId="17" fillId="0" borderId="2" xfId="2" applyNumberFormat="1" applyFont="1" applyFill="1" applyBorder="1" applyAlignment="1">
      <alignment horizontal="right"/>
    </xf>
    <xf numFmtId="164" fontId="17" fillId="13" borderId="2" xfId="2" applyNumberFormat="1" applyFont="1" applyFill="1" applyBorder="1" applyAlignment="1">
      <alignment horizontal="right"/>
    </xf>
    <xf numFmtId="164" fontId="11" fillId="13" borderId="2" xfId="0" applyNumberFormat="1" applyFont="1" applyFill="1" applyBorder="1" applyAlignment="1">
      <alignment horizontal="right"/>
    </xf>
    <xf numFmtId="164" fontId="11" fillId="13" borderId="2" xfId="2" applyNumberFormat="1" applyFont="1" applyFill="1" applyBorder="1" applyAlignment="1">
      <alignment horizontal="right" vertical="center"/>
    </xf>
    <xf numFmtId="43" fontId="11" fillId="0" borderId="0" xfId="2" applyFont="1" applyFill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11" fillId="6" borderId="4" xfId="2" applyNumberFormat="1" applyFont="1" applyFill="1" applyBorder="1" applyAlignment="1">
      <alignment horizontal="center" vertical="center"/>
    </xf>
    <xf numFmtId="164" fontId="11" fillId="0" borderId="16" xfId="2" applyNumberFormat="1" applyFont="1" applyFill="1" applyBorder="1" applyAlignment="1">
      <alignment horizontal="right"/>
    </xf>
    <xf numFmtId="164" fontId="11" fillId="0" borderId="1" xfId="2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7" fillId="0" borderId="12" xfId="2" applyNumberFormat="1" applyFont="1" applyFill="1" applyBorder="1" applyAlignment="1">
      <alignment horizontal="right"/>
    </xf>
    <xf numFmtId="0" fontId="11" fillId="6" borderId="4" xfId="0" applyFont="1" applyFill="1" applyBorder="1" applyAlignment="1">
      <alignment horizontal="center"/>
    </xf>
    <xf numFmtId="3" fontId="14" fillId="0" borderId="10" xfId="0" applyNumberFormat="1" applyFont="1" applyBorder="1"/>
    <xf numFmtId="164" fontId="11" fillId="0" borderId="8" xfId="2" applyNumberFormat="1" applyFont="1" applyBorder="1" applyAlignment="1">
      <alignment horizontal="center"/>
    </xf>
    <xf numFmtId="164" fontId="14" fillId="0" borderId="10" xfId="2" applyNumberFormat="1" applyFont="1" applyFill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4" fontId="17" fillId="0" borderId="10" xfId="2" applyNumberFormat="1" applyFont="1" applyFill="1" applyBorder="1" applyAlignment="1">
      <alignment horizontal="right"/>
    </xf>
    <xf numFmtId="0" fontId="11" fillId="6" borderId="5" xfId="2" applyNumberFormat="1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right"/>
    </xf>
    <xf numFmtId="164" fontId="11" fillId="0" borderId="18" xfId="2" applyNumberFormat="1" applyFont="1" applyFill="1" applyBorder="1" applyAlignment="1">
      <alignment horizontal="right"/>
    </xf>
    <xf numFmtId="164" fontId="11" fillId="0" borderId="19" xfId="2" applyNumberFormat="1" applyFont="1" applyBorder="1" applyAlignment="1">
      <alignment horizontal="center"/>
    </xf>
    <xf numFmtId="164" fontId="11" fillId="0" borderId="20" xfId="2" applyNumberFormat="1" applyFont="1" applyFill="1" applyBorder="1" applyAlignment="1">
      <alignment horizontal="right"/>
    </xf>
    <xf numFmtId="164" fontId="11" fillId="0" borderId="20" xfId="0" applyNumberFormat="1" applyFont="1" applyBorder="1" applyAlignment="1">
      <alignment horizontal="right"/>
    </xf>
    <xf numFmtId="164" fontId="17" fillId="0" borderId="21" xfId="2" applyNumberFormat="1" applyFont="1" applyFill="1" applyBorder="1" applyAlignment="1">
      <alignment horizontal="right"/>
    </xf>
    <xf numFmtId="43" fontId="7" fillId="0" borderId="0" xfId="2" applyFont="1" applyAlignment="1">
      <alignment horizontal="center" vertical="center"/>
    </xf>
    <xf numFmtId="43" fontId="7" fillId="0" borderId="0" xfId="2" applyFont="1" applyFill="1" applyAlignment="1">
      <alignment vertical="center"/>
    </xf>
    <xf numFmtId="43" fontId="7" fillId="7" borderId="0" xfId="2" applyFont="1" applyFill="1" applyAlignment="1">
      <alignment vertical="center"/>
    </xf>
    <xf numFmtId="43" fontId="11" fillId="0" borderId="0" xfId="2" applyFont="1" applyFill="1" applyAlignment="1">
      <alignment horizontal="center" vertical="center"/>
    </xf>
    <xf numFmtId="43" fontId="7" fillId="0" borderId="0" xfId="2" applyFont="1" applyFill="1" applyAlignment="1">
      <alignment horizontal="center" vertical="center"/>
    </xf>
    <xf numFmtId="43" fontId="11" fillId="0" borderId="2" xfId="0" applyNumberFormat="1" applyFont="1" applyBorder="1" applyAlignment="1">
      <alignment horizontal="right"/>
    </xf>
    <xf numFmtId="43" fontId="11" fillId="14" borderId="2" xfId="2" applyFont="1" applyFill="1" applyBorder="1" applyAlignment="1">
      <alignment horizontal="right" vertical="center"/>
    </xf>
    <xf numFmtId="41" fontId="11" fillId="14" borderId="2" xfId="0" applyNumberFormat="1" applyFont="1" applyFill="1" applyBorder="1" applyAlignment="1">
      <alignment horizontal="right"/>
    </xf>
    <xf numFmtId="3" fontId="11" fillId="14" borderId="2" xfId="0" applyNumberFormat="1" applyFont="1" applyFill="1" applyBorder="1" applyAlignment="1">
      <alignment horizontal="right" vertical="center" wrapText="1"/>
    </xf>
    <xf numFmtId="3" fontId="14" fillId="14" borderId="2" xfId="0" applyNumberFormat="1" applyFont="1" applyFill="1" applyBorder="1" applyAlignment="1">
      <alignment horizontal="right" vertical="center" wrapText="1"/>
    </xf>
    <xf numFmtId="43" fontId="7" fillId="0" borderId="0" xfId="2" applyFont="1" applyFill="1" applyAlignment="1">
      <alignment vertical="center" wrapText="1"/>
    </xf>
    <xf numFmtId="3" fontId="26" fillId="0" borderId="2" xfId="0" applyNumberFormat="1" applyFont="1" applyBorder="1" applyAlignment="1">
      <alignment horizontal="right" vertical="center" wrapText="1"/>
    </xf>
    <xf numFmtId="164" fontId="11" fillId="6" borderId="2" xfId="0" applyNumberFormat="1" applyFont="1" applyFill="1" applyBorder="1" applyAlignment="1">
      <alignment horizontal="right"/>
    </xf>
    <xf numFmtId="3" fontId="11" fillId="6" borderId="2" xfId="0" applyNumberFormat="1" applyFont="1" applyFill="1" applyBorder="1" applyAlignment="1">
      <alignment horizontal="right" vertical="center" wrapText="1"/>
    </xf>
    <xf numFmtId="43" fontId="7" fillId="0" borderId="0" xfId="2" applyFont="1" applyFill="1" applyAlignment="1">
      <alignment horizontal="left" vertical="center"/>
    </xf>
    <xf numFmtId="0" fontId="17" fillId="15" borderId="2" xfId="0" applyFont="1" applyFill="1" applyBorder="1" applyAlignment="1">
      <alignment horizontal="center" vertical="center" wrapText="1"/>
    </xf>
    <xf numFmtId="4" fontId="17" fillId="15" borderId="2" xfId="0" applyNumberFormat="1" applyFont="1" applyFill="1" applyBorder="1" applyAlignment="1">
      <alignment horizontal="center" vertical="center" wrapText="1"/>
    </xf>
    <xf numFmtId="2" fontId="17" fillId="15" borderId="2" xfId="0" applyNumberFormat="1" applyFont="1" applyFill="1" applyBorder="1" applyAlignment="1">
      <alignment horizontal="center" vertical="center" wrapText="1"/>
    </xf>
    <xf numFmtId="4" fontId="17" fillId="15" borderId="2" xfId="0" applyNumberFormat="1" applyFont="1" applyFill="1" applyBorder="1" applyAlignment="1">
      <alignment horizontal="right" vertical="center" wrapText="1"/>
    </xf>
    <xf numFmtId="4" fontId="17" fillId="16" borderId="17" xfId="0" applyNumberFormat="1" applyFont="1" applyFill="1" applyBorder="1" applyAlignment="1">
      <alignment horizontal="right" vertical="center" wrapText="1"/>
    </xf>
    <xf numFmtId="0" fontId="11" fillId="15" borderId="2" xfId="0" applyFont="1" applyFill="1" applyBorder="1" applyAlignment="1">
      <alignment horizontal="center"/>
    </xf>
    <xf numFmtId="43" fontId="11" fillId="15" borderId="8" xfId="2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right" vertical="center" wrapText="1"/>
    </xf>
    <xf numFmtId="164" fontId="11" fillId="0" borderId="0" xfId="2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164" fontId="11" fillId="8" borderId="2" xfId="2" applyNumberFormat="1" applyFont="1" applyFill="1" applyBorder="1" applyAlignment="1">
      <alignment horizontal="center" vertical="top"/>
    </xf>
    <xf numFmtId="164" fontId="11" fillId="8" borderId="3" xfId="2" applyNumberFormat="1" applyFont="1" applyFill="1" applyBorder="1" applyAlignment="1">
      <alignment horizontal="center" vertical="top"/>
    </xf>
    <xf numFmtId="164" fontId="11" fillId="0" borderId="4" xfId="2" applyNumberFormat="1" applyFont="1" applyBorder="1" applyAlignment="1">
      <alignment horizontal="right" vertical="top" wrapText="1"/>
    </xf>
    <xf numFmtId="43" fontId="11" fillId="0" borderId="4" xfId="2" applyFont="1" applyBorder="1" applyAlignment="1">
      <alignment horizontal="right" vertical="top" wrapText="1"/>
    </xf>
    <xf numFmtId="164" fontId="11" fillId="0" borderId="2" xfId="2" applyNumberFormat="1" applyFont="1" applyFill="1" applyBorder="1" applyAlignment="1">
      <alignment horizontal="right" vertical="top" wrapText="1"/>
    </xf>
    <xf numFmtId="43" fontId="11" fillId="0" borderId="2" xfId="2" applyFont="1" applyFill="1" applyBorder="1" applyAlignment="1">
      <alignment vertical="top"/>
    </xf>
    <xf numFmtId="43" fontId="11" fillId="0" borderId="2" xfId="2" applyFont="1" applyFill="1" applyBorder="1" applyAlignment="1">
      <alignment horizontal="right" vertical="top" wrapText="1"/>
    </xf>
    <xf numFmtId="43" fontId="11" fillId="0" borderId="2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43" fontId="11" fillId="0" borderId="2" xfId="2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1" fillId="0" borderId="2" xfId="0" applyFont="1" applyBorder="1" applyAlignment="1">
      <alignment horizontal="left" vertical="top"/>
    </xf>
    <xf numFmtId="3" fontId="11" fillId="0" borderId="2" xfId="2" applyNumberFormat="1" applyFont="1" applyFill="1" applyBorder="1" applyAlignment="1">
      <alignment horizontal="center" vertical="top"/>
    </xf>
    <xf numFmtId="0" fontId="11" fillId="0" borderId="2" xfId="2" applyNumberFormat="1" applyFont="1" applyFill="1" applyBorder="1" applyAlignment="1">
      <alignment horizontal="center" vertical="top" wrapText="1"/>
    </xf>
    <xf numFmtId="0" fontId="11" fillId="0" borderId="2" xfId="2" applyNumberFormat="1" applyFont="1" applyFill="1" applyBorder="1" applyAlignment="1">
      <alignment horizontal="center" vertical="top"/>
    </xf>
    <xf numFmtId="0" fontId="11" fillId="15" borderId="2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164" fontId="11" fillId="8" borderId="3" xfId="2" applyNumberFormat="1" applyFont="1" applyFill="1" applyBorder="1" applyAlignment="1">
      <alignment horizontal="center"/>
    </xf>
    <xf numFmtId="164" fontId="11" fillId="0" borderId="10" xfId="2" applyNumberFormat="1" applyFont="1" applyBorder="1" applyAlignment="1">
      <alignment horizontal="right"/>
    </xf>
    <xf numFmtId="43" fontId="11" fillId="0" borderId="10" xfId="2" applyFont="1" applyBorder="1" applyAlignment="1">
      <alignment horizontal="right"/>
    </xf>
    <xf numFmtId="43" fontId="11" fillId="0" borderId="10" xfId="2" applyFont="1" applyBorder="1"/>
    <xf numFmtId="164" fontId="27" fillId="0" borderId="0" xfId="2" applyNumberFormat="1" applyFont="1"/>
    <xf numFmtId="43" fontId="11" fillId="0" borderId="2" xfId="7" applyFont="1" applyBorder="1"/>
    <xf numFmtId="164" fontId="11" fillId="0" borderId="0" xfId="2" applyNumberFormat="1" applyFont="1" applyBorder="1"/>
    <xf numFmtId="43" fontId="11" fillId="0" borderId="10" xfId="2" applyFont="1" applyFill="1" applyBorder="1" applyAlignment="1">
      <alignment horizontal="right"/>
    </xf>
    <xf numFmtId="43" fontId="11" fillId="0" borderId="10" xfId="2" applyFont="1" applyBorder="1" applyAlignment="1">
      <alignment horizontal="right" vertical="top"/>
    </xf>
    <xf numFmtId="165" fontId="11" fillId="0" borderId="2" xfId="2" applyNumberFormat="1" applyFont="1" applyFill="1" applyBorder="1"/>
    <xf numFmtId="43" fontId="11" fillId="0" borderId="2" xfId="7" applyFont="1" applyBorder="1" applyAlignment="1">
      <alignment horizontal="right" vertical="top" wrapText="1"/>
    </xf>
    <xf numFmtId="164" fontId="11" fillId="9" borderId="2" xfId="8" applyNumberFormat="1" applyFont="1" applyFill="1" applyBorder="1" applyAlignment="1">
      <alignment horizontal="center" vertical="top"/>
    </xf>
    <xf numFmtId="0" fontId="11" fillId="8" borderId="3" xfId="0" applyFont="1" applyFill="1" applyBorder="1" applyAlignment="1">
      <alignment horizontal="center"/>
    </xf>
    <xf numFmtId="164" fontId="11" fillId="0" borderId="2" xfId="8" applyNumberFormat="1" applyFont="1" applyBorder="1"/>
    <xf numFmtId="164" fontId="11" fillId="0" borderId="2" xfId="8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4" fontId="1" fillId="0" borderId="0" xfId="2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17" borderId="2" xfId="0" applyFont="1" applyFill="1" applyBorder="1" applyAlignment="1">
      <alignment horizontal="center" vertical="top" wrapText="1"/>
    </xf>
    <xf numFmtId="164" fontId="1" fillId="17" borderId="2" xfId="2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5" xfId="2" applyNumberFormat="1" applyFont="1" applyBorder="1" applyAlignment="1">
      <alignment horizontal="center" vertical="top" wrapText="1"/>
    </xf>
    <xf numFmtId="0" fontId="1" fillId="8" borderId="3" xfId="0" applyFont="1" applyFill="1" applyBorder="1" applyAlignment="1">
      <alignment vertical="top" wrapText="1"/>
    </xf>
    <xf numFmtId="0" fontId="1" fillId="8" borderId="3" xfId="0" applyFont="1" applyFill="1" applyBorder="1" applyAlignment="1">
      <alignment horizontal="center" vertical="top" wrapText="1"/>
    </xf>
    <xf numFmtId="164" fontId="1" fillId="8" borderId="3" xfId="2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4" fontId="1" fillId="0" borderId="5" xfId="2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164" fontId="2" fillId="0" borderId="5" xfId="2" applyNumberFormat="1" applyFont="1" applyBorder="1" applyAlignment="1">
      <alignment vertical="top"/>
    </xf>
    <xf numFmtId="164" fontId="1" fillId="8" borderId="3" xfId="2" applyNumberFormat="1" applyFont="1" applyFill="1" applyBorder="1" applyAlignment="1">
      <alignment horizontal="right" vertical="top" wrapText="1"/>
    </xf>
    <xf numFmtId="43" fontId="1" fillId="0" borderId="0" xfId="2" applyFont="1" applyAlignment="1">
      <alignment horizontal="center" vertical="top"/>
    </xf>
    <xf numFmtId="0" fontId="1" fillId="0" borderId="4" xfId="0" applyFont="1" applyBorder="1" applyAlignment="1">
      <alignment vertical="top" wrapText="1"/>
    </xf>
    <xf numFmtId="164" fontId="1" fillId="0" borderId="4" xfId="2" applyNumberFormat="1" applyFont="1" applyBorder="1" applyAlignment="1">
      <alignment vertical="top"/>
    </xf>
    <xf numFmtId="164" fontId="1" fillId="0" borderId="5" xfId="2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164" fontId="1" fillId="0" borderId="5" xfId="2" applyNumberFormat="1" applyFont="1" applyBorder="1" applyAlignment="1">
      <alignment horizontal="center" vertical="top"/>
    </xf>
    <xf numFmtId="164" fontId="1" fillId="0" borderId="5" xfId="2" applyNumberFormat="1" applyFont="1" applyFill="1" applyBorder="1" applyAlignment="1">
      <alignment horizontal="center" vertical="top"/>
    </xf>
    <xf numFmtId="0" fontId="29" fillId="0" borderId="5" xfId="0" applyFont="1" applyBorder="1" applyAlignment="1">
      <alignment horizontal="center" vertical="top"/>
    </xf>
    <xf numFmtId="164" fontId="1" fillId="0" borderId="4" xfId="2" applyNumberFormat="1" applyFont="1" applyBorder="1" applyAlignment="1">
      <alignment horizontal="center" vertical="top"/>
    </xf>
    <xf numFmtId="164" fontId="3" fillId="0" borderId="4" xfId="2" applyNumberFormat="1" applyFont="1" applyBorder="1" applyAlignment="1">
      <alignment horizontal="center" vertical="top"/>
    </xf>
    <xf numFmtId="4" fontId="11" fillId="0" borderId="2" xfId="7" applyNumberFormat="1" applyFont="1" applyBorder="1" applyAlignment="1">
      <alignment horizontal="right" vertical="top" wrapText="1"/>
    </xf>
    <xf numFmtId="43" fontId="11" fillId="0" borderId="2" xfId="8" applyFont="1" applyFill="1" applyBorder="1" applyAlignment="1">
      <alignment horizontal="center"/>
    </xf>
    <xf numFmtId="164" fontId="11" fillId="0" borderId="4" xfId="0" applyNumberFormat="1" applyFont="1" applyBorder="1" applyAlignment="1">
      <alignment horizontal="right" vertical="top" wrapText="1"/>
    </xf>
    <xf numFmtId="164" fontId="11" fillId="0" borderId="2" xfId="2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 wrapText="1"/>
    </xf>
    <xf numFmtId="164" fontId="11" fillId="0" borderId="2" xfId="8" applyNumberFormat="1" applyFont="1" applyBorder="1" applyAlignment="1">
      <alignment horizontal="right" vertical="top"/>
    </xf>
    <xf numFmtId="164" fontId="11" fillId="0" borderId="2" xfId="8" applyNumberFormat="1" applyFont="1" applyBorder="1" applyAlignment="1">
      <alignment vertical="top"/>
    </xf>
    <xf numFmtId="164" fontId="11" fillId="0" borderId="2" xfId="8" applyNumberFormat="1" applyFont="1" applyFill="1" applyBorder="1" applyAlignment="1">
      <alignment vertical="top"/>
    </xf>
    <xf numFmtId="164" fontId="11" fillId="0" borderId="2" xfId="9" applyNumberFormat="1" applyFont="1" applyBorder="1" applyAlignment="1">
      <alignment horizontal="right" vertical="top"/>
    </xf>
    <xf numFmtId="164" fontId="11" fillId="0" borderId="2" xfId="9" applyNumberFormat="1" applyFont="1" applyBorder="1" applyAlignment="1">
      <alignment vertical="top"/>
    </xf>
    <xf numFmtId="164" fontId="12" fillId="0" borderId="2" xfId="9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2" fontId="11" fillId="0" borderId="2" xfId="0" applyNumberFormat="1" applyFont="1" applyBorder="1" applyAlignment="1">
      <alignment vertical="top"/>
    </xf>
    <xf numFmtId="164" fontId="11" fillId="9" borderId="2" xfId="2" applyNumberFormat="1" applyFont="1" applyFill="1" applyBorder="1" applyAlignment="1">
      <alignment vertical="top"/>
    </xf>
    <xf numFmtId="43" fontId="11" fillId="9" borderId="2" xfId="2" applyFont="1" applyFill="1" applyBorder="1" applyAlignment="1">
      <alignment vertical="top"/>
    </xf>
    <xf numFmtId="43" fontId="11" fillId="0" borderId="2" xfId="8" applyFont="1" applyFill="1" applyBorder="1" applyAlignment="1">
      <alignment vertical="top"/>
    </xf>
    <xf numFmtId="164" fontId="11" fillId="9" borderId="2" xfId="9" applyNumberFormat="1" applyFont="1" applyFill="1" applyBorder="1" applyAlignment="1">
      <alignment vertical="top"/>
    </xf>
    <xf numFmtId="43" fontId="11" fillId="9" borderId="2" xfId="9" applyFont="1" applyFill="1" applyBorder="1" applyAlignment="1">
      <alignment vertical="top"/>
    </xf>
    <xf numFmtId="2" fontId="11" fillId="9" borderId="2" xfId="0" applyNumberFormat="1" applyFont="1" applyFill="1" applyBorder="1" applyAlignment="1">
      <alignment vertical="top"/>
    </xf>
    <xf numFmtId="164" fontId="7" fillId="0" borderId="2" xfId="10" applyNumberFormat="1" applyFont="1" applyBorder="1"/>
    <xf numFmtId="164" fontId="11" fillId="0" borderId="4" xfId="0" applyNumberFormat="1" applyFont="1" applyBorder="1" applyAlignment="1">
      <alignment horizontal="right" vertical="center" wrapText="1"/>
    </xf>
    <xf numFmtId="164" fontId="11" fillId="0" borderId="2" xfId="2" applyNumberFormat="1" applyFont="1" applyBorder="1" applyAlignment="1">
      <alignment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2" xfId="2" applyNumberFormat="1" applyFont="1" applyFill="1" applyBorder="1" applyAlignment="1">
      <alignment vertical="center"/>
    </xf>
    <xf numFmtId="164" fontId="11" fillId="0" borderId="2" xfId="8" applyNumberFormat="1" applyFont="1" applyBorder="1" applyAlignment="1">
      <alignment vertical="center"/>
    </xf>
    <xf numFmtId="164" fontId="11" fillId="0" borderId="2" xfId="9" applyNumberFormat="1" applyFont="1" applyBorder="1" applyAlignment="1">
      <alignment horizontal="center"/>
    </xf>
    <xf numFmtId="164" fontId="11" fillId="9" borderId="2" xfId="9" applyNumberFormat="1" applyFont="1" applyFill="1" applyBorder="1" applyAlignment="1">
      <alignment horizontal="center" vertical="center"/>
    </xf>
    <xf numFmtId="164" fontId="11" fillId="9" borderId="2" xfId="9" applyNumberFormat="1" applyFont="1" applyFill="1" applyBorder="1" applyAlignment="1">
      <alignment vertical="center"/>
    </xf>
    <xf numFmtId="43" fontId="11" fillId="9" borderId="2" xfId="9" applyFont="1" applyFill="1" applyBorder="1" applyAlignment="1">
      <alignment vertical="center"/>
    </xf>
    <xf numFmtId="164" fontId="20" fillId="0" borderId="0" xfId="2" applyNumberFormat="1" applyFont="1" applyAlignment="1">
      <alignment vertical="top"/>
    </xf>
    <xf numFmtId="164" fontId="11" fillId="0" borderId="2" xfId="2" applyNumberFormat="1" applyFont="1" applyBorder="1" applyAlignment="1">
      <alignment vertical="top" wrapText="1"/>
    </xf>
    <xf numFmtId="43" fontId="11" fillId="0" borderId="2" xfId="2" applyFont="1" applyBorder="1" applyAlignment="1">
      <alignment vertical="top" wrapText="1"/>
    </xf>
    <xf numFmtId="164" fontId="11" fillId="0" borderId="2" xfId="2" applyNumberFormat="1" applyFont="1" applyFill="1" applyBorder="1" applyAlignment="1">
      <alignment vertical="top" wrapText="1"/>
    </xf>
    <xf numFmtId="3" fontId="11" fillId="0" borderId="2" xfId="0" applyNumberFormat="1" applyFont="1" applyBorder="1" applyAlignment="1">
      <alignment vertical="top"/>
    </xf>
    <xf numFmtId="4" fontId="11" fillId="0" borderId="2" xfId="0" applyNumberFormat="1" applyFont="1" applyBorder="1" applyAlignment="1">
      <alignment vertical="top"/>
    </xf>
    <xf numFmtId="164" fontId="11" fillId="0" borderId="2" xfId="8" applyNumberFormat="1" applyFont="1" applyBorder="1" applyAlignment="1">
      <alignment vertical="top" wrapText="1"/>
    </xf>
    <xf numFmtId="43" fontId="11" fillId="0" borderId="2" xfId="2" applyFont="1" applyFill="1" applyBorder="1" applyAlignment="1">
      <alignment vertical="top" wrapText="1"/>
    </xf>
    <xf numFmtId="164" fontId="11" fillId="0" borderId="2" xfId="8" applyNumberFormat="1" applyFont="1" applyBorder="1" applyAlignment="1">
      <alignment horizontal="center" vertical="top" wrapText="1"/>
    </xf>
    <xf numFmtId="170" fontId="11" fillId="0" borderId="2" xfId="8" applyNumberFormat="1" applyFont="1" applyBorder="1" applyAlignment="1">
      <alignment vertical="top" wrapText="1"/>
    </xf>
    <xf numFmtId="164" fontId="12" fillId="0" borderId="2" xfId="2" applyNumberFormat="1" applyFont="1" applyBorder="1" applyAlignment="1">
      <alignment vertical="top" wrapText="1"/>
    </xf>
    <xf numFmtId="2" fontId="11" fillId="0" borderId="2" xfId="2" applyNumberFormat="1" applyFont="1" applyFill="1" applyBorder="1" applyAlignment="1">
      <alignment vertical="top" wrapText="1"/>
    </xf>
    <xf numFmtId="43" fontId="12" fillId="0" borderId="2" xfId="2" applyFont="1" applyBorder="1" applyAlignment="1">
      <alignment vertical="top" wrapText="1"/>
    </xf>
    <xf numFmtId="43" fontId="11" fillId="0" borderId="2" xfId="9" applyFont="1" applyBorder="1" applyAlignment="1">
      <alignment vertical="top" wrapText="1"/>
    </xf>
    <xf numFmtId="171" fontId="11" fillId="0" borderId="2" xfId="8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164" fontId="11" fillId="0" borderId="2" xfId="9" applyNumberFormat="1" applyFont="1" applyBorder="1" applyAlignment="1">
      <alignment horizontal="center" vertical="top"/>
    </xf>
    <xf numFmtId="164" fontId="11" fillId="0" borderId="2" xfId="9" applyNumberFormat="1" applyFont="1" applyBorder="1"/>
    <xf numFmtId="164" fontId="11" fillId="0" borderId="2" xfId="9" applyNumberFormat="1" applyFont="1" applyBorder="1" applyAlignment="1">
      <alignment vertical="center"/>
    </xf>
    <xf numFmtId="164" fontId="14" fillId="0" borderId="4" xfId="0" applyNumberFormat="1" applyFont="1" applyBorder="1" applyAlignment="1">
      <alignment horizontal="right" vertical="top" wrapText="1"/>
    </xf>
    <xf numFmtId="0" fontId="30" fillId="0" borderId="0" xfId="0" applyFont="1"/>
    <xf numFmtId="164" fontId="30" fillId="0" borderId="0" xfId="2" applyNumberFormat="1" applyFont="1"/>
    <xf numFmtId="0" fontId="30" fillId="0" borderId="0" xfId="0" applyFont="1" applyAlignment="1">
      <alignment horizontal="left"/>
    </xf>
    <xf numFmtId="164" fontId="30" fillId="8" borderId="2" xfId="2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center" wrapText="1"/>
    </xf>
    <xf numFmtId="164" fontId="30" fillId="0" borderId="4" xfId="0" applyNumberFormat="1" applyFont="1" applyBorder="1" applyAlignment="1">
      <alignment horizontal="right" vertical="center" wrapText="1"/>
    </xf>
    <xf numFmtId="164" fontId="30" fillId="0" borderId="2" xfId="2" applyNumberFormat="1" applyFont="1" applyBorder="1" applyAlignment="1">
      <alignment vertical="center"/>
    </xf>
    <xf numFmtId="164" fontId="30" fillId="8" borderId="2" xfId="2" applyNumberFormat="1" applyFont="1" applyFill="1" applyBorder="1" applyAlignment="1">
      <alignment horizontal="center" vertical="center" wrapText="1"/>
    </xf>
    <xf numFmtId="164" fontId="30" fillId="0" borderId="2" xfId="2" applyNumberFormat="1" applyFont="1" applyBorder="1"/>
    <xf numFmtId="164" fontId="30" fillId="0" borderId="2" xfId="2" applyNumberFormat="1" applyFont="1" applyFill="1" applyBorder="1" applyAlignment="1">
      <alignment horizontal="right" vertical="top"/>
    </xf>
    <xf numFmtId="164" fontId="30" fillId="0" borderId="2" xfId="2" applyNumberFormat="1" applyFont="1" applyFill="1" applyBorder="1" applyAlignment="1">
      <alignment horizontal="right"/>
    </xf>
    <xf numFmtId="164" fontId="30" fillId="0" borderId="2" xfId="2" applyNumberFormat="1" applyFont="1" applyFill="1" applyBorder="1" applyAlignment="1">
      <alignment vertical="center"/>
    </xf>
    <xf numFmtId="0" fontId="32" fillId="0" borderId="0" xfId="0" applyFont="1"/>
    <xf numFmtId="164" fontId="30" fillId="0" borderId="2" xfId="9" applyNumberFormat="1" applyFont="1" applyBorder="1" applyAlignment="1">
      <alignment horizontal="center" vertical="top"/>
    </xf>
    <xf numFmtId="164" fontId="30" fillId="0" borderId="2" xfId="9" applyNumberFormat="1" applyFont="1" applyBorder="1" applyAlignment="1">
      <alignment horizontal="center" vertical="center"/>
    </xf>
    <xf numFmtId="164" fontId="32" fillId="0" borderId="2" xfId="9" applyNumberFormat="1" applyFont="1" applyBorder="1" applyAlignment="1">
      <alignment horizontal="center"/>
    </xf>
    <xf numFmtId="43" fontId="11" fillId="4" borderId="3" xfId="2" applyFont="1" applyFill="1" applyBorder="1" applyAlignment="1">
      <alignment horizontal="center" vertical="center"/>
    </xf>
    <xf numFmtId="0" fontId="11" fillId="4" borderId="2" xfId="2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164" fontId="11" fillId="0" borderId="4" xfId="2" applyNumberFormat="1" applyFont="1" applyBorder="1" applyAlignment="1">
      <alignment horizontal="right" vertical="center"/>
    </xf>
    <xf numFmtId="164" fontId="11" fillId="0" borderId="2" xfId="0" applyNumberFormat="1" applyFont="1" applyBorder="1"/>
    <xf numFmtId="164" fontId="11" fillId="0" borderId="2" xfId="2" applyNumberFormat="1" applyFont="1" applyBorder="1" applyAlignment="1">
      <alignment horizontal="right" vertical="center"/>
    </xf>
    <xf numFmtId="164" fontId="11" fillId="0" borderId="4" xfId="2" applyNumberFormat="1" applyFont="1" applyFill="1" applyBorder="1" applyAlignment="1">
      <alignment horizontal="center"/>
    </xf>
    <xf numFmtId="164" fontId="11" fillId="10" borderId="4" xfId="2" applyNumberFormat="1" applyFont="1" applyFill="1" applyBorder="1" applyAlignment="1">
      <alignment horizontal="center"/>
    </xf>
    <xf numFmtId="0" fontId="11" fillId="8" borderId="2" xfId="2" applyNumberFormat="1" applyFont="1" applyFill="1" applyBorder="1" applyAlignment="1">
      <alignment horizontal="center" vertical="center"/>
    </xf>
    <xf numFmtId="0" fontId="7" fillId="0" borderId="4" xfId="0" applyFont="1" applyBorder="1"/>
    <xf numFmtId="43" fontId="11" fillId="0" borderId="4" xfId="2" applyFont="1" applyBorder="1" applyAlignment="1">
      <alignment horizontal="center" vertical="center"/>
    </xf>
    <xf numFmtId="43" fontId="11" fillId="0" borderId="4" xfId="0" applyNumberFormat="1" applyFont="1" applyBorder="1" applyAlignment="1">
      <alignment horizontal="center"/>
    </xf>
    <xf numFmtId="43" fontId="11" fillId="13" borderId="4" xfId="0" applyNumberFormat="1" applyFont="1" applyFill="1" applyBorder="1" applyAlignment="1">
      <alignment horizontal="right"/>
    </xf>
    <xf numFmtId="43" fontId="11" fillId="13" borderId="4" xfId="2" applyFont="1" applyFill="1" applyBorder="1" applyAlignment="1">
      <alignment horizontal="right" vertical="center"/>
    </xf>
    <xf numFmtId="43" fontId="11" fillId="13" borderId="2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2" applyNumberFormat="1" applyFont="1" applyFill="1" applyBorder="1" applyAlignment="1">
      <alignment horizontal="center" vertical="center"/>
    </xf>
    <xf numFmtId="43" fontId="11" fillId="0" borderId="2" xfId="2" applyFont="1" applyFill="1" applyBorder="1" applyAlignment="1">
      <alignment horizontal="right" vertical="center"/>
    </xf>
    <xf numFmtId="164" fontId="11" fillId="10" borderId="2" xfId="0" applyNumberFormat="1" applyFont="1" applyFill="1" applyBorder="1"/>
    <xf numFmtId="0" fontId="11" fillId="18" borderId="2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19" borderId="2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164" fontId="20" fillId="0" borderId="0" xfId="2" applyNumberFormat="1" applyFont="1" applyBorder="1"/>
    <xf numFmtId="43" fontId="11" fillId="0" borderId="2" xfId="2" applyFont="1" applyFill="1" applyBorder="1" applyAlignment="1">
      <alignment horizontal="center"/>
    </xf>
    <xf numFmtId="164" fontId="11" fillId="9" borderId="2" xfId="2" applyNumberFormat="1" applyFont="1" applyFill="1" applyBorder="1" applyAlignment="1">
      <alignment vertical="top" wrapText="1"/>
    </xf>
    <xf numFmtId="164" fontId="11" fillId="0" borderId="2" xfId="8" applyNumberFormat="1" applyFont="1" applyFill="1" applyBorder="1" applyAlignment="1">
      <alignment horizontal="center" vertical="top" wrapText="1"/>
    </xf>
    <xf numFmtId="164" fontId="11" fillId="0" borderId="2" xfId="2" applyNumberFormat="1" applyFont="1" applyFill="1" applyBorder="1" applyAlignment="1">
      <alignment horizontal="center" vertical="top" wrapText="1"/>
    </xf>
    <xf numFmtId="43" fontId="20" fillId="0" borderId="0" xfId="2" applyFont="1"/>
    <xf numFmtId="0" fontId="20" fillId="0" borderId="0" xfId="0" applyFont="1"/>
    <xf numFmtId="164" fontId="17" fillId="8" borderId="2" xfId="2" applyNumberFormat="1" applyFont="1" applyFill="1" applyBorder="1" applyAlignment="1">
      <alignment horizontal="center"/>
    </xf>
    <xf numFmtId="164" fontId="17" fillId="8" borderId="2" xfId="2" applyNumberFormat="1" applyFont="1" applyFill="1" applyBorder="1" applyAlignment="1">
      <alignment horizontal="center" vertical="top" wrapText="1"/>
    </xf>
    <xf numFmtId="164" fontId="11" fillId="0" borderId="2" xfId="2" applyNumberFormat="1" applyFont="1" applyBorder="1" applyAlignment="1">
      <alignment horizontal="right"/>
    </xf>
    <xf numFmtId="0" fontId="17" fillId="8" borderId="2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43" fontId="11" fillId="0" borderId="2" xfId="2" applyFont="1" applyBorder="1" applyAlignment="1">
      <alignment horizontal="center" vertical="top" wrapText="1"/>
    </xf>
    <xf numFmtId="164" fontId="7" fillId="0" borderId="2" xfId="8" applyNumberFormat="1" applyFont="1" applyFill="1" applyBorder="1" applyAlignment="1">
      <alignment horizontal="center" vertical="top" wrapText="1"/>
    </xf>
    <xf numFmtId="43" fontId="11" fillId="0" borderId="2" xfId="3" applyFont="1" applyBorder="1" applyAlignment="1">
      <alignment horizontal="center" vertical="top" wrapText="1"/>
    </xf>
    <xf numFmtId="164" fontId="11" fillId="0" borderId="2" xfId="3" applyNumberFormat="1" applyFont="1" applyBorder="1" applyAlignment="1">
      <alignment horizontal="center"/>
    </xf>
    <xf numFmtId="43" fontId="11" fillId="0" borderId="2" xfId="3" applyFont="1" applyBorder="1" applyAlignment="1">
      <alignment horizontal="center"/>
    </xf>
    <xf numFmtId="0" fontId="14" fillId="0" borderId="0" xfId="0" applyFont="1"/>
    <xf numFmtId="43" fontId="20" fillId="0" borderId="0" xfId="2" applyFont="1" applyAlignment="1">
      <alignment horizontal="right"/>
    </xf>
    <xf numFmtId="164" fontId="11" fillId="0" borderId="0" xfId="2" applyNumberFormat="1" applyFont="1" applyBorder="1" applyAlignment="1"/>
    <xf numFmtId="43" fontId="11" fillId="0" borderId="0" xfId="2" applyFont="1" applyBorder="1" applyAlignment="1"/>
    <xf numFmtId="43" fontId="11" fillId="0" borderId="0" xfId="2" applyFont="1" applyBorder="1" applyAlignment="1">
      <alignment horizontal="right"/>
    </xf>
    <xf numFmtId="43" fontId="11" fillId="0" borderId="2" xfId="2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43" fontId="11" fillId="8" borderId="2" xfId="2" applyFont="1" applyFill="1" applyBorder="1" applyAlignment="1">
      <alignment horizontal="center" vertical="top"/>
    </xf>
    <xf numFmtId="0" fontId="11" fillId="8" borderId="2" xfId="0" applyFont="1" applyFill="1" applyBorder="1" applyAlignment="1">
      <alignment horizontal="center" vertical="top"/>
    </xf>
    <xf numFmtId="0" fontId="11" fillId="8" borderId="2" xfId="0" applyFont="1" applyFill="1" applyBorder="1" applyAlignment="1">
      <alignment horizontal="right"/>
    </xf>
    <xf numFmtId="164" fontId="11" fillId="8" borderId="2" xfId="2" applyNumberFormat="1" applyFont="1" applyFill="1" applyBorder="1" applyAlignment="1"/>
    <xf numFmtId="43" fontId="11" fillId="8" borderId="2" xfId="2" applyFont="1" applyFill="1" applyBorder="1" applyAlignment="1"/>
    <xf numFmtId="164" fontId="17" fillId="8" borderId="2" xfId="2" applyNumberFormat="1" applyFont="1" applyFill="1" applyBorder="1" applyAlignment="1"/>
    <xf numFmtId="43" fontId="11" fillId="0" borderId="0" xfId="2" applyFont="1" applyAlignment="1">
      <alignment horizontal="right"/>
    </xf>
    <xf numFmtId="43" fontId="17" fillId="8" borderId="2" xfId="2" applyFont="1" applyFill="1" applyBorder="1" applyAlignment="1">
      <alignment horizontal="right"/>
    </xf>
    <xf numFmtId="164" fontId="17" fillId="8" borderId="2" xfId="2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center" vertical="top" wrapText="1"/>
    </xf>
    <xf numFmtId="0" fontId="11" fillId="9" borderId="2" xfId="0" applyFont="1" applyFill="1" applyBorder="1" applyAlignment="1">
      <alignment horizontal="center" vertical="top"/>
    </xf>
    <xf numFmtId="43" fontId="11" fillId="9" borderId="2" xfId="8" applyFont="1" applyFill="1" applyBorder="1" applyAlignment="1">
      <alignment horizontal="center" vertical="top"/>
    </xf>
    <xf numFmtId="43" fontId="11" fillId="9" borderId="2" xfId="8" applyFont="1" applyFill="1" applyBorder="1" applyAlignment="1">
      <alignment horizontal="right" vertical="top"/>
    </xf>
    <xf numFmtId="43" fontId="11" fillId="9" borderId="2" xfId="2" applyFont="1" applyFill="1" applyBorder="1" applyAlignment="1">
      <alignment horizontal="right" vertical="top"/>
    </xf>
    <xf numFmtId="43" fontId="11" fillId="9" borderId="2" xfId="2" applyFont="1" applyFill="1" applyBorder="1" applyAlignment="1">
      <alignment horizontal="center" vertical="top"/>
    </xf>
    <xf numFmtId="3" fontId="17" fillId="8" borderId="2" xfId="2" applyNumberFormat="1" applyFont="1" applyFill="1" applyBorder="1" applyAlignment="1">
      <alignment horizontal="right"/>
    </xf>
    <xf numFmtId="43" fontId="2" fillId="0" borderId="2" xfId="2" applyFont="1" applyBorder="1"/>
    <xf numFmtId="0" fontId="2" fillId="0" borderId="2" xfId="11" applyFont="1" applyBorder="1" applyAlignment="1">
      <alignment vertical="center"/>
    </xf>
    <xf numFmtId="43" fontId="7" fillId="0" borderId="2" xfId="2" applyFont="1" applyFill="1" applyBorder="1"/>
    <xf numFmtId="0" fontId="14" fillId="0" borderId="2" xfId="0" applyFont="1" applyBorder="1" applyAlignment="1">
      <alignment horizontal="left" vertical="center"/>
    </xf>
    <xf numFmtId="43" fontId="2" fillId="0" borderId="2" xfId="0" applyNumberFormat="1" applyFont="1" applyBorder="1"/>
    <xf numFmtId="0" fontId="18" fillId="8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18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readingOrder="1"/>
    </xf>
    <xf numFmtId="4" fontId="11" fillId="0" borderId="2" xfId="0" applyNumberFormat="1" applyFont="1" applyBorder="1"/>
    <xf numFmtId="43" fontId="11" fillId="0" borderId="2" xfId="2" applyFont="1" applyBorder="1" applyAlignment="1">
      <alignment horizontal="right"/>
    </xf>
    <xf numFmtId="173" fontId="11" fillId="0" borderId="2" xfId="0" applyNumberFormat="1" applyFont="1" applyBorder="1" applyAlignment="1">
      <alignment horizontal="right" indent="1"/>
    </xf>
    <xf numFmtId="4" fontId="11" fillId="0" borderId="2" xfId="0" applyNumberFormat="1" applyFont="1" applyBorder="1" applyAlignment="1">
      <alignment horizontal="right"/>
    </xf>
    <xf numFmtId="173" fontId="11" fillId="0" borderId="2" xfId="0" applyNumberFormat="1" applyFont="1" applyBorder="1" applyAlignment="1">
      <alignment horizontal="right" indent="1" readingOrder="1"/>
    </xf>
    <xf numFmtId="43" fontId="17" fillId="0" borderId="2" xfId="2" applyFont="1" applyBorder="1"/>
    <xf numFmtId="43" fontId="17" fillId="0" borderId="2" xfId="2" applyFont="1" applyBorder="1" applyAlignment="1">
      <alignment horizontal="right"/>
    </xf>
    <xf numFmtId="4" fontId="17" fillId="18" borderId="17" xfId="0" applyNumberFormat="1" applyFont="1" applyFill="1" applyBorder="1" applyAlignment="1">
      <alignment horizontal="center" vertical="center" wrapText="1"/>
    </xf>
    <xf numFmtId="4" fontId="17" fillId="18" borderId="17" xfId="0" applyNumberFormat="1" applyFont="1" applyFill="1" applyBorder="1" applyAlignment="1">
      <alignment horizontal="right" vertical="center" wrapText="1"/>
    </xf>
    <xf numFmtId="4" fontId="17" fillId="18" borderId="17" xfId="0" applyNumberFormat="1" applyFont="1" applyFill="1" applyBorder="1" applyAlignment="1">
      <alignment horizontal="right" vertical="top" wrapText="1"/>
    </xf>
    <xf numFmtId="43" fontId="17" fillId="6" borderId="2" xfId="2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 vertical="center" wrapText="1"/>
    </xf>
    <xf numFmtId="0" fontId="35" fillId="0" borderId="2" xfId="11" applyFont="1" applyBorder="1" applyAlignment="1">
      <alignment vertical="center"/>
    </xf>
    <xf numFmtId="4" fontId="7" fillId="0" borderId="2" xfId="0" applyNumberFormat="1" applyFont="1" applyBorder="1" applyAlignment="1">
      <alignment horizontal="right"/>
    </xf>
    <xf numFmtId="0" fontId="36" fillId="0" borderId="10" xfId="0" applyFont="1" applyBorder="1"/>
    <xf numFmtId="43" fontId="7" fillId="0" borderId="2" xfId="2" applyFont="1" applyFill="1" applyBorder="1" applyAlignment="1">
      <alignment vertical="center"/>
    </xf>
    <xf numFmtId="0" fontId="35" fillId="0" borderId="10" xfId="11" applyFont="1" applyBorder="1" applyAlignment="1">
      <alignment vertical="center"/>
    </xf>
    <xf numFmtId="0" fontId="36" fillId="0" borderId="8" xfId="0" applyFont="1" applyBorder="1"/>
    <xf numFmtId="0" fontId="37" fillId="0" borderId="10" xfId="11" applyFont="1" applyBorder="1" applyAlignment="1">
      <alignment vertical="center"/>
    </xf>
    <xf numFmtId="0" fontId="36" fillId="0" borderId="2" xfId="0" applyFont="1" applyBorder="1"/>
    <xf numFmtId="4" fontId="17" fillId="0" borderId="2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 vertical="center" wrapText="1"/>
    </xf>
    <xf numFmtId="43" fontId="7" fillId="0" borderId="0" xfId="2" applyFont="1" applyFill="1" applyBorder="1" applyAlignment="1">
      <alignment vertical="center"/>
    </xf>
    <xf numFmtId="0" fontId="35" fillId="0" borderId="0" xfId="11" applyFont="1" applyAlignment="1">
      <alignment vertical="center"/>
    </xf>
    <xf numFmtId="4" fontId="17" fillId="6" borderId="2" xfId="0" applyNumberFormat="1" applyFont="1" applyFill="1" applyBorder="1" applyAlignment="1">
      <alignment horizontal="center" vertical="center" wrapText="1"/>
    </xf>
    <xf numFmtId="4" fontId="17" fillId="18" borderId="27" xfId="0" applyNumberFormat="1" applyFont="1" applyFill="1" applyBorder="1" applyAlignment="1">
      <alignment horizontal="center" vertical="center" wrapText="1"/>
    </xf>
    <xf numFmtId="4" fontId="17" fillId="18" borderId="2" xfId="0" applyNumberFormat="1" applyFont="1" applyFill="1" applyBorder="1" applyAlignment="1">
      <alignment horizontal="center" vertical="center" wrapText="1"/>
    </xf>
    <xf numFmtId="4" fontId="17" fillId="18" borderId="28" xfId="0" applyNumberFormat="1" applyFont="1" applyFill="1" applyBorder="1" applyAlignment="1">
      <alignment horizontal="right" vertical="top" wrapText="1"/>
    </xf>
    <xf numFmtId="0" fontId="17" fillId="6" borderId="17" xfId="0" applyFont="1" applyFill="1" applyBorder="1" applyAlignment="1">
      <alignment horizontal="center" vertical="center" wrapText="1"/>
    </xf>
    <xf numFmtId="164" fontId="11" fillId="0" borderId="0" xfId="2" applyNumberFormat="1" applyFont="1" applyAlignment="1">
      <alignment horizontal="center"/>
    </xf>
    <xf numFmtId="0" fontId="13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3" fontId="12" fillId="0" borderId="2" xfId="2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2" fontId="12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/>
    <xf numFmtId="172" fontId="12" fillId="0" borderId="2" xfId="0" applyNumberFormat="1" applyFont="1" applyBorder="1" applyAlignment="1">
      <alignment horizontal="right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2" fillId="21" borderId="0" xfId="0" applyFont="1" applyFill="1"/>
    <xf numFmtId="4" fontId="12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wrapText="1"/>
    </xf>
    <xf numFmtId="4" fontId="12" fillId="0" borderId="0" xfId="0" applyNumberFormat="1" applyFont="1"/>
    <xf numFmtId="0" fontId="26" fillId="0" borderId="0" xfId="0" applyFont="1"/>
    <xf numFmtId="0" fontId="12" fillId="0" borderId="12" xfId="0" applyFont="1" applyBorder="1"/>
    <xf numFmtId="0" fontId="26" fillId="0" borderId="12" xfId="0" applyFont="1" applyBorder="1"/>
    <xf numFmtId="0" fontId="20" fillId="0" borderId="0" xfId="0" applyFont="1" applyAlignment="1">
      <alignment horizontal="center"/>
    </xf>
    <xf numFmtId="164" fontId="20" fillId="0" borderId="0" xfId="2" applyNumberFormat="1" applyFont="1" applyAlignment="1">
      <alignment horizontal="center"/>
    </xf>
    <xf numFmtId="164" fontId="38" fillId="0" borderId="0" xfId="2" applyNumberFormat="1" applyFont="1" applyAlignment="1">
      <alignment horizontal="center"/>
    </xf>
    <xf numFmtId="43" fontId="11" fillId="0" borderId="0" xfId="2" applyFont="1" applyAlignment="1">
      <alignment horizontal="center" vertical="center"/>
    </xf>
    <xf numFmtId="43" fontId="11" fillId="22" borderId="2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1"/>
    </xf>
    <xf numFmtId="0" fontId="11" fillId="22" borderId="2" xfId="0" applyFont="1" applyFill="1" applyBorder="1" applyAlignment="1">
      <alignment horizontal="center"/>
    </xf>
    <xf numFmtId="164" fontId="11" fillId="22" borderId="2" xfId="2" applyNumberFormat="1" applyFont="1" applyFill="1" applyBorder="1" applyAlignment="1">
      <alignment horizontal="center" vertical="center"/>
    </xf>
    <xf numFmtId="43" fontId="11" fillId="0" borderId="2" xfId="2" applyFont="1" applyBorder="1" applyAlignment="1">
      <alignment horizontal="center" vertical="center"/>
    </xf>
    <xf numFmtId="0" fontId="14" fillId="0" borderId="2" xfId="2" applyNumberFormat="1" applyFont="1" applyBorder="1" applyAlignment="1">
      <alignment horizontal="center" vertical="center"/>
    </xf>
    <xf numFmtId="0" fontId="11" fillId="9" borderId="2" xfId="2" applyNumberFormat="1" applyFont="1" applyFill="1" applyBorder="1" applyAlignment="1">
      <alignment horizontal="right" vertical="center"/>
    </xf>
    <xf numFmtId="0" fontId="12" fillId="8" borderId="2" xfId="0" applyFont="1" applyFill="1" applyBorder="1" applyAlignment="1">
      <alignment horizontal="center" vertical="center" wrapText="1"/>
    </xf>
    <xf numFmtId="0" fontId="14" fillId="9" borderId="2" xfId="2" applyNumberFormat="1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center" vertical="center"/>
    </xf>
    <xf numFmtId="0" fontId="0" fillId="0" borderId="2" xfId="0" applyBorder="1"/>
    <xf numFmtId="43" fontId="0" fillId="0" borderId="2" xfId="2" applyFont="1" applyBorder="1"/>
    <xf numFmtId="43" fontId="11" fillId="0" borderId="2" xfId="0" applyNumberFormat="1" applyFont="1" applyBorder="1"/>
    <xf numFmtId="43" fontId="11" fillId="0" borderId="0" xfId="2" applyFont="1" applyFill="1" applyBorder="1" applyAlignment="1">
      <alignment horizontal="right" vertical="top" wrapText="1"/>
    </xf>
    <xf numFmtId="43" fontId="11" fillId="0" borderId="0" xfId="0" applyNumberFormat="1" applyFont="1" applyAlignment="1">
      <alignment horizontal="right" vertical="top" wrapText="1"/>
    </xf>
    <xf numFmtId="4" fontId="7" fillId="0" borderId="2" xfId="2" applyNumberFormat="1" applyFont="1" applyBorder="1" applyAlignment="1">
      <alignment vertical="center"/>
    </xf>
    <xf numFmtId="43" fontId="11" fillId="0" borderId="10" xfId="2" applyFont="1" applyBorder="1" applyAlignment="1">
      <alignment horizontal="right" vertical="top" wrapText="1"/>
    </xf>
    <xf numFmtId="43" fontId="11" fillId="0" borderId="2" xfId="2" applyFont="1" applyFill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right" vertical="center" wrapText="1"/>
    </xf>
    <xf numFmtId="164" fontId="11" fillId="0" borderId="10" xfId="2" applyNumberFormat="1" applyFont="1" applyBorder="1" applyAlignment="1">
      <alignment horizontal="right" vertical="top" wrapText="1"/>
    </xf>
    <xf numFmtId="164" fontId="33" fillId="0" borderId="2" xfId="2" applyNumberFormat="1" applyFont="1" applyBorder="1"/>
    <xf numFmtId="3" fontId="33" fillId="0" borderId="2" xfId="0" applyNumberFormat="1" applyFont="1" applyBorder="1"/>
    <xf numFmtId="164" fontId="7" fillId="0" borderId="2" xfId="2" applyNumberFormat="1" applyFont="1" applyBorder="1" applyAlignment="1">
      <alignment vertical="center"/>
    </xf>
    <xf numFmtId="0" fontId="11" fillId="22" borderId="2" xfId="0" applyFont="1" applyFill="1" applyBorder="1" applyAlignment="1">
      <alignment horizontal="center" vertical="top" wrapText="1"/>
    </xf>
    <xf numFmtId="164" fontId="11" fillId="22" borderId="2" xfId="2" applyNumberFormat="1" applyFont="1" applyFill="1" applyBorder="1" applyAlignment="1">
      <alignment horizontal="center" vertical="top" wrapText="1"/>
    </xf>
    <xf numFmtId="0" fontId="33" fillId="0" borderId="2" xfId="0" applyFont="1" applyBorder="1"/>
    <xf numFmtId="43" fontId="14" fillId="4" borderId="2" xfId="2" applyFont="1" applyFill="1" applyBorder="1" applyAlignment="1">
      <alignment horizontal="center" vertical="top" wrapText="1"/>
    </xf>
    <xf numFmtId="164" fontId="14" fillId="4" borderId="2" xfId="2" applyNumberFormat="1" applyFont="1" applyFill="1" applyBorder="1" applyAlignment="1">
      <alignment horizontal="center" vertical="top" wrapText="1"/>
    </xf>
    <xf numFmtId="164" fontId="38" fillId="0" borderId="0" xfId="2" applyNumberFormat="1" applyFont="1"/>
    <xf numFmtId="43" fontId="17" fillId="0" borderId="0" xfId="2" applyFont="1" applyAlignment="1">
      <alignment horizontal="center" vertical="center"/>
    </xf>
    <xf numFmtId="43" fontId="11" fillId="8" borderId="2" xfId="2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left" vertical="center" indent="1"/>
    </xf>
    <xf numFmtId="164" fontId="11" fillId="0" borderId="2" xfId="8" applyNumberFormat="1" applyFont="1" applyFill="1" applyBorder="1" applyAlignment="1">
      <alignment horizontal="center" vertical="center"/>
    </xf>
    <xf numFmtId="164" fontId="11" fillId="10" borderId="2" xfId="2" applyNumberFormat="1" applyFont="1" applyFill="1" applyBorder="1" applyAlignment="1">
      <alignment horizontal="center" vertical="center"/>
    </xf>
    <xf numFmtId="164" fontId="11" fillId="0" borderId="2" xfId="4" applyNumberFormat="1" applyFont="1" applyFill="1" applyBorder="1" applyAlignment="1">
      <alignment horizontal="center" vertical="center"/>
    </xf>
    <xf numFmtId="164" fontId="11" fillId="0" borderId="2" xfId="9" applyNumberFormat="1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/>
    </xf>
    <xf numFmtId="0" fontId="7" fillId="9" borderId="2" xfId="0" applyFont="1" applyFill="1" applyBorder="1"/>
    <xf numFmtId="164" fontId="7" fillId="24" borderId="2" xfId="2" applyNumberFormat="1" applyFont="1" applyFill="1" applyBorder="1" applyAlignment="1">
      <alignment horizontal="center"/>
    </xf>
    <xf numFmtId="0" fontId="7" fillId="25" borderId="2" xfId="0" applyFont="1" applyFill="1" applyBorder="1" applyAlignment="1">
      <alignment horizontal="center"/>
    </xf>
    <xf numFmtId="164" fontId="7" fillId="9" borderId="2" xfId="2" applyNumberFormat="1" applyFont="1" applyFill="1" applyBorder="1"/>
    <xf numFmtId="164" fontId="7" fillId="25" borderId="2" xfId="2" applyNumberFormat="1" applyFont="1" applyFill="1" applyBorder="1" applyAlignment="1">
      <alignment horizontal="center"/>
    </xf>
    <xf numFmtId="0" fontId="7" fillId="26" borderId="2" xfId="0" applyFont="1" applyFill="1" applyBorder="1" applyAlignment="1">
      <alignment horizontal="center"/>
    </xf>
    <xf numFmtId="164" fontId="7" fillId="26" borderId="2" xfId="2" applyNumberFormat="1" applyFont="1" applyFill="1" applyBorder="1" applyAlignment="1">
      <alignment horizontal="center"/>
    </xf>
    <xf numFmtId="0" fontId="7" fillId="23" borderId="2" xfId="0" applyFont="1" applyFill="1" applyBorder="1" applyAlignment="1">
      <alignment horizontal="center"/>
    </xf>
    <xf numFmtId="164" fontId="7" fillId="23" borderId="2" xfId="2" applyNumberFormat="1" applyFont="1" applyFill="1" applyBorder="1" applyAlignment="1">
      <alignment horizontal="center"/>
    </xf>
    <xf numFmtId="0" fontId="7" fillId="27" borderId="2" xfId="0" applyFont="1" applyFill="1" applyBorder="1" applyAlignment="1">
      <alignment horizontal="center"/>
    </xf>
    <xf numFmtId="164" fontId="7" fillId="27" borderId="2" xfId="2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/>
    <xf numFmtId="0" fontId="7" fillId="0" borderId="2" xfId="0" applyFont="1" applyBorder="1" applyAlignment="1">
      <alignment horizontal="left"/>
    </xf>
    <xf numFmtId="164" fontId="7" fillId="6" borderId="2" xfId="2" applyNumberFormat="1" applyFont="1" applyFill="1" applyBorder="1"/>
    <xf numFmtId="164" fontId="7" fillId="0" borderId="2" xfId="2" applyNumberFormat="1" applyFont="1" applyFill="1" applyBorder="1"/>
    <xf numFmtId="0" fontId="11" fillId="28" borderId="2" xfId="0" applyFont="1" applyFill="1" applyBorder="1" applyAlignment="1">
      <alignment horizontal="center" vertical="center"/>
    </xf>
    <xf numFmtId="0" fontId="11" fillId="0" borderId="2" xfId="8" applyNumberFormat="1" applyFont="1" applyFill="1" applyBorder="1" applyAlignment="1">
      <alignment horizontal="center" vertical="center"/>
    </xf>
    <xf numFmtId="0" fontId="11" fillId="24" borderId="2" xfId="0" applyFont="1" applyFill="1" applyBorder="1" applyAlignment="1">
      <alignment horizontal="center" vertical="center"/>
    </xf>
    <xf numFmtId="0" fontId="11" fillId="30" borderId="2" xfId="0" applyFont="1" applyFill="1" applyBorder="1" applyAlignment="1">
      <alignment horizontal="left" vertical="center" indent="1"/>
    </xf>
    <xf numFmtId="0" fontId="11" fillId="0" borderId="2" xfId="8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29" borderId="2" xfId="0" applyFont="1" applyFill="1" applyBorder="1" applyAlignment="1">
      <alignment horizontal="right"/>
    </xf>
    <xf numFmtId="0" fontId="11" fillId="29" borderId="2" xfId="0" applyFont="1" applyFill="1" applyBorder="1" applyAlignment="1">
      <alignment horizontal="center"/>
    </xf>
    <xf numFmtId="0" fontId="11" fillId="24" borderId="2" xfId="0" applyFont="1" applyFill="1" applyBorder="1" applyAlignment="1">
      <alignment horizontal="right"/>
    </xf>
    <xf numFmtId="0" fontId="11" fillId="24" borderId="2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vertical="center"/>
    </xf>
    <xf numFmtId="43" fontId="11" fillId="14" borderId="2" xfId="2" applyFont="1" applyFill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right" vertical="center"/>
    </xf>
    <xf numFmtId="0" fontId="11" fillId="0" borderId="2" xfId="2" applyNumberFormat="1" applyFont="1" applyBorder="1" applyAlignment="1">
      <alignment horizontal="right" vertical="center"/>
    </xf>
    <xf numFmtId="3" fontId="11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3" fontId="11" fillId="0" borderId="2" xfId="2" applyNumberFormat="1" applyFont="1" applyFill="1" applyBorder="1" applyAlignment="1">
      <alignment horizontal="right" vertical="center"/>
    </xf>
    <xf numFmtId="0" fontId="11" fillId="0" borderId="2" xfId="2" applyNumberFormat="1" applyFont="1" applyFill="1" applyBorder="1" applyAlignment="1">
      <alignment horizontal="right" vertical="center"/>
    </xf>
    <xf numFmtId="0" fontId="11" fillId="31" borderId="2" xfId="0" applyFont="1" applyFill="1" applyBorder="1" applyAlignment="1">
      <alignment horizontal="center" vertical="center" wrapText="1"/>
    </xf>
    <xf numFmtId="3" fontId="11" fillId="31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164" fontId="41" fillId="0" borderId="2" xfId="12" applyNumberFormat="1" applyFont="1" applyFill="1" applyBorder="1"/>
    <xf numFmtId="43" fontId="41" fillId="0" borderId="2" xfId="12" applyFont="1" applyFill="1" applyBorder="1"/>
    <xf numFmtId="0" fontId="0" fillId="4" borderId="2" xfId="0" applyFill="1" applyBorder="1"/>
    <xf numFmtId="164" fontId="41" fillId="4" borderId="2" xfId="12" applyNumberFormat="1" applyFont="1" applyFill="1" applyBorder="1"/>
    <xf numFmtId="43" fontId="41" fillId="4" borderId="2" xfId="12" applyFont="1" applyFill="1" applyBorder="1"/>
    <xf numFmtId="164" fontId="42" fillId="0" borderId="2" xfId="12" applyNumberFormat="1" applyFont="1" applyFill="1" applyBorder="1"/>
    <xf numFmtId="43" fontId="42" fillId="0" borderId="2" xfId="12" applyFont="1" applyFill="1" applyBorder="1"/>
    <xf numFmtId="164" fontId="42" fillId="4" borderId="2" xfId="12" applyNumberFormat="1" applyFont="1" applyFill="1" applyBorder="1"/>
    <xf numFmtId="43" fontId="42" fillId="4" borderId="2" xfId="12" applyFont="1" applyFill="1" applyBorder="1"/>
    <xf numFmtId="174" fontId="0" fillId="0" borderId="2" xfId="2" applyNumberFormat="1" applyFont="1" applyBorder="1"/>
    <xf numFmtId="174" fontId="0" fillId="4" borderId="2" xfId="2" applyNumberFormat="1" applyFont="1" applyFill="1" applyBorder="1"/>
    <xf numFmtId="43" fontId="0" fillId="4" borderId="2" xfId="2" applyFont="1" applyFill="1" applyBorder="1"/>
    <xf numFmtId="0" fontId="11" fillId="4" borderId="2" xfId="0" applyFont="1" applyFill="1" applyBorder="1"/>
    <xf numFmtId="174" fontId="11" fillId="4" borderId="2" xfId="0" applyNumberFormat="1" applyFont="1" applyFill="1" applyBorder="1"/>
    <xf numFmtId="43" fontId="11" fillId="4" borderId="2" xfId="0" applyNumberFormat="1" applyFont="1" applyFill="1" applyBorder="1"/>
    <xf numFmtId="2" fontId="11" fillId="0" borderId="2" xfId="0" applyNumberFormat="1" applyFont="1" applyBorder="1"/>
    <xf numFmtId="0" fontId="18" fillId="0" borderId="0" xfId="0" applyFont="1" applyAlignment="1">
      <alignment horizontal="left"/>
    </xf>
    <xf numFmtId="167" fontId="7" fillId="0" borderId="17" xfId="0" applyNumberFormat="1" applyFont="1" applyBorder="1" applyAlignment="1">
      <alignment horizontal="center" vertical="center"/>
    </xf>
    <xf numFmtId="43" fontId="11" fillId="17" borderId="2" xfId="2" applyFont="1" applyFill="1" applyBorder="1" applyAlignment="1">
      <alignment horizontal="center" vertical="top" wrapText="1"/>
    </xf>
    <xf numFmtId="43" fontId="14" fillId="0" borderId="2" xfId="0" applyNumberFormat="1" applyFont="1" applyBorder="1"/>
    <xf numFmtId="175" fontId="14" fillId="0" borderId="2" xfId="2" applyNumberFormat="1" applyFont="1" applyFill="1" applyBorder="1" applyAlignment="1">
      <alignment horizontal="center" vertical="center"/>
    </xf>
    <xf numFmtId="43" fontId="11" fillId="0" borderId="2" xfId="2" applyFont="1" applyFill="1" applyBorder="1" applyAlignment="1">
      <alignment horizontal="center" vertical="center"/>
    </xf>
    <xf numFmtId="176" fontId="7" fillId="32" borderId="17" xfId="0" applyNumberFormat="1" applyFont="1" applyFill="1" applyBorder="1"/>
    <xf numFmtId="0" fontId="11" fillId="17" borderId="2" xfId="0" applyFont="1" applyFill="1" applyBorder="1"/>
    <xf numFmtId="175" fontId="11" fillId="17" borderId="2" xfId="2" applyNumberFormat="1" applyFont="1" applyFill="1" applyBorder="1" applyAlignment="1">
      <alignment horizontal="center" vertical="center"/>
    </xf>
    <xf numFmtId="43" fontId="11" fillId="0" borderId="2" xfId="2" applyFont="1" applyFill="1" applyBorder="1"/>
    <xf numFmtId="0" fontId="7" fillId="13" borderId="2" xfId="0" applyFont="1" applyFill="1" applyBorder="1"/>
    <xf numFmtId="0" fontId="7" fillId="13" borderId="4" xfId="0" applyFont="1" applyFill="1" applyBorder="1"/>
    <xf numFmtId="0" fontId="11" fillId="4" borderId="2" xfId="0" applyFont="1" applyFill="1" applyBorder="1" applyAlignment="1">
      <alignment vertical="top" wrapText="1"/>
    </xf>
    <xf numFmtId="164" fontId="11" fillId="4" borderId="2" xfId="2" applyNumberFormat="1" applyFont="1" applyFill="1" applyBorder="1" applyAlignment="1">
      <alignment horizontal="right" vertical="top" wrapText="1"/>
    </xf>
    <xf numFmtId="43" fontId="11" fillId="4" borderId="2" xfId="2" applyFont="1" applyFill="1" applyBorder="1" applyAlignment="1">
      <alignment horizontal="center" vertical="top" wrapText="1"/>
    </xf>
    <xf numFmtId="164" fontId="11" fillId="4" borderId="10" xfId="2" applyNumberFormat="1" applyFont="1" applyFill="1" applyBorder="1" applyAlignment="1">
      <alignment horizontal="right" vertical="top" wrapText="1"/>
    </xf>
    <xf numFmtId="1" fontId="7" fillId="4" borderId="2" xfId="0" applyNumberFormat="1" applyFont="1" applyFill="1" applyBorder="1" applyAlignment="1">
      <alignment horizontal="right" vertical="center" wrapText="1"/>
    </xf>
    <xf numFmtId="0" fontId="11" fillId="4" borderId="0" xfId="0" applyFont="1" applyFill="1"/>
    <xf numFmtId="3" fontId="7" fillId="4" borderId="2" xfId="0" applyNumberFormat="1" applyFont="1" applyFill="1" applyBorder="1" applyAlignment="1">
      <alignment horizontal="right" vertical="center" wrapText="1"/>
    </xf>
    <xf numFmtId="43" fontId="11" fillId="4" borderId="10" xfId="2" applyFont="1" applyFill="1" applyBorder="1" applyAlignment="1">
      <alignment horizontal="right" vertical="top" wrapText="1"/>
    </xf>
    <xf numFmtId="0" fontId="17" fillId="0" borderId="2" xfId="0" applyFont="1" applyBorder="1"/>
    <xf numFmtId="164" fontId="11" fillId="23" borderId="2" xfId="2" applyNumberFormat="1" applyFont="1" applyFill="1" applyBorder="1"/>
    <xf numFmtId="0" fontId="17" fillId="23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3" fontId="11" fillId="0" borderId="2" xfId="13" applyNumberFormat="1" applyFont="1" applyBorder="1" applyAlignment="1">
      <alignment horizontal="right" vertical="center" wrapText="1"/>
    </xf>
    <xf numFmtId="164" fontId="17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4" fillId="0" borderId="2" xfId="0" applyFont="1" applyBorder="1"/>
    <xf numFmtId="0" fontId="44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8" borderId="10" xfId="0" applyFont="1" applyFill="1" applyBorder="1" applyAlignment="1">
      <alignment horizontal="center" vertical="top" wrapText="1"/>
    </xf>
    <xf numFmtId="0" fontId="11" fillId="8" borderId="16" xfId="0" applyFont="1" applyFill="1" applyBorder="1" applyAlignment="1">
      <alignment horizontal="center" vertical="top" wrapText="1"/>
    </xf>
    <xf numFmtId="0" fontId="11" fillId="8" borderId="11" xfId="0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horizontal="center" vertical="center" wrapText="1"/>
    </xf>
    <xf numFmtId="164" fontId="11" fillId="8" borderId="2" xfId="2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/>
    </xf>
    <xf numFmtId="164" fontId="11" fillId="8" borderId="6" xfId="2" applyNumberFormat="1" applyFont="1" applyFill="1" applyBorder="1" applyAlignment="1">
      <alignment horizontal="center" vertical="center" wrapText="1"/>
    </xf>
    <xf numFmtId="164" fontId="11" fillId="8" borderId="7" xfId="2" applyNumberFormat="1" applyFont="1" applyFill="1" applyBorder="1" applyAlignment="1">
      <alignment horizontal="center" vertical="center" wrapText="1"/>
    </xf>
    <xf numFmtId="164" fontId="11" fillId="8" borderId="10" xfId="2" applyNumberFormat="1" applyFont="1" applyFill="1" applyBorder="1" applyAlignment="1">
      <alignment horizontal="center" vertical="center" wrapText="1"/>
    </xf>
    <xf numFmtId="164" fontId="11" fillId="8" borderId="11" xfId="2" applyNumberFormat="1" applyFont="1" applyFill="1" applyBorder="1" applyAlignment="1">
      <alignment horizontal="center" vertical="center" wrapText="1"/>
    </xf>
    <xf numFmtId="164" fontId="11" fillId="8" borderId="2" xfId="2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164" fontId="11" fillId="8" borderId="2" xfId="2" applyNumberFormat="1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43" fontId="12" fillId="6" borderId="3" xfId="2" applyFont="1" applyFill="1" applyBorder="1" applyAlignment="1">
      <alignment horizontal="center" vertical="center" wrapText="1"/>
    </xf>
    <xf numFmtId="43" fontId="12" fillId="6" borderId="4" xfId="2" applyFont="1" applyFill="1" applyBorder="1" applyAlignment="1">
      <alignment horizontal="center" vertical="center" wrapText="1"/>
    </xf>
    <xf numFmtId="43" fontId="11" fillId="6" borderId="10" xfId="2" applyFont="1" applyFill="1" applyBorder="1" applyAlignment="1">
      <alignment horizontal="center" vertical="center"/>
    </xf>
    <xf numFmtId="43" fontId="11" fillId="6" borderId="16" xfId="2" applyFont="1" applyFill="1" applyBorder="1" applyAlignment="1">
      <alignment horizontal="center" vertical="center"/>
    </xf>
    <xf numFmtId="43" fontId="11" fillId="6" borderId="11" xfId="2" applyFont="1" applyFill="1" applyBorder="1" applyAlignment="1">
      <alignment horizontal="center" vertical="center"/>
    </xf>
    <xf numFmtId="43" fontId="11" fillId="6" borderId="2" xfId="2" applyFont="1" applyFill="1" applyBorder="1" applyAlignment="1">
      <alignment horizontal="center" vertical="center"/>
    </xf>
    <xf numFmtId="43" fontId="11" fillId="6" borderId="3" xfId="2" applyFont="1" applyFill="1" applyBorder="1" applyAlignment="1">
      <alignment horizontal="center" vertical="center"/>
    </xf>
    <xf numFmtId="43" fontId="11" fillId="15" borderId="2" xfId="2" applyFont="1" applyFill="1" applyBorder="1" applyAlignment="1">
      <alignment horizontal="center" vertical="center"/>
    </xf>
    <xf numFmtId="43" fontId="11" fillId="15" borderId="10" xfId="2" applyFont="1" applyFill="1" applyBorder="1" applyAlignment="1">
      <alignment horizontal="center" vertical="center"/>
    </xf>
    <xf numFmtId="43" fontId="11" fillId="15" borderId="16" xfId="2" applyFont="1" applyFill="1" applyBorder="1" applyAlignment="1">
      <alignment horizontal="center" vertical="center"/>
    </xf>
    <xf numFmtId="43" fontId="11" fillId="15" borderId="11" xfId="2" applyFont="1" applyFill="1" applyBorder="1" applyAlignment="1">
      <alignment horizontal="center" vertical="center"/>
    </xf>
    <xf numFmtId="164" fontId="11" fillId="8" borderId="3" xfId="2" applyNumberFormat="1" applyFont="1" applyFill="1" applyBorder="1" applyAlignment="1">
      <alignment horizontal="center" vertical="top" wrapText="1"/>
    </xf>
    <xf numFmtId="164" fontId="11" fillId="8" borderId="4" xfId="2" applyNumberFormat="1" applyFont="1" applyFill="1" applyBorder="1" applyAlignment="1">
      <alignment horizontal="center" vertical="top" wrapText="1"/>
    </xf>
    <xf numFmtId="164" fontId="11" fillId="8" borderId="2" xfId="2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1" fillId="15" borderId="3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164" fontId="11" fillId="15" borderId="2" xfId="2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1" fillId="17" borderId="3" xfId="0" applyFont="1" applyFill="1" applyBorder="1" applyAlignment="1">
      <alignment horizontal="center" vertical="top" wrapText="1"/>
    </xf>
    <xf numFmtId="0" fontId="1" fillId="17" borderId="4" xfId="0" applyFont="1" applyFill="1" applyBorder="1" applyAlignment="1">
      <alignment horizontal="center" vertical="top" wrapText="1"/>
    </xf>
    <xf numFmtId="0" fontId="1" fillId="17" borderId="2" xfId="0" applyFont="1" applyFill="1" applyBorder="1" applyAlignment="1">
      <alignment horizontal="center" vertical="top" wrapText="1"/>
    </xf>
    <xf numFmtId="0" fontId="11" fillId="8" borderId="3" xfId="0" applyFont="1" applyFill="1" applyBorder="1" applyAlignment="1">
      <alignment horizontal="center" vertical="top" wrapText="1"/>
    </xf>
    <xf numFmtId="0" fontId="11" fillId="8" borderId="4" xfId="0" applyFont="1" applyFill="1" applyBorder="1" applyAlignment="1">
      <alignment horizontal="center" vertical="top" wrapText="1"/>
    </xf>
    <xf numFmtId="164" fontId="11" fillId="8" borderId="10" xfId="2" applyNumberFormat="1" applyFont="1" applyFill="1" applyBorder="1" applyAlignment="1">
      <alignment horizontal="center" vertical="top" wrapText="1"/>
    </xf>
    <xf numFmtId="164" fontId="11" fillId="8" borderId="16" xfId="2" applyNumberFormat="1" applyFont="1" applyFill="1" applyBorder="1" applyAlignment="1">
      <alignment horizontal="center" vertical="top" wrapText="1"/>
    </xf>
    <xf numFmtId="164" fontId="11" fillId="8" borderId="11" xfId="2" applyNumberFormat="1" applyFont="1" applyFill="1" applyBorder="1" applyAlignment="1">
      <alignment horizontal="center" vertical="top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164" fontId="30" fillId="8" borderId="2" xfId="2" applyNumberFormat="1" applyFont="1" applyFill="1" applyBorder="1" applyAlignment="1">
      <alignment horizontal="center" vertical="top" wrapText="1"/>
    </xf>
    <xf numFmtId="43" fontId="11" fillId="8" borderId="10" xfId="2" applyFont="1" applyFill="1" applyBorder="1" applyAlignment="1">
      <alignment horizontal="center" vertical="center"/>
    </xf>
    <xf numFmtId="43" fontId="11" fillId="8" borderId="16" xfId="2" applyFont="1" applyFill="1" applyBorder="1" applyAlignment="1">
      <alignment horizontal="center" vertical="center"/>
    </xf>
    <xf numFmtId="43" fontId="11" fillId="8" borderId="11" xfId="2" applyFont="1" applyFill="1" applyBorder="1" applyAlignment="1">
      <alignment horizontal="center" vertical="center"/>
    </xf>
    <xf numFmtId="0" fontId="11" fillId="18" borderId="2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0" fontId="11" fillId="18" borderId="16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top"/>
    </xf>
    <xf numFmtId="0" fontId="11" fillId="8" borderId="16" xfId="0" applyFont="1" applyFill="1" applyBorder="1" applyAlignment="1">
      <alignment horizontal="center" vertical="top"/>
    </xf>
    <xf numFmtId="0" fontId="11" fillId="8" borderId="11" xfId="0" applyFont="1" applyFill="1" applyBorder="1" applyAlignment="1">
      <alignment horizontal="center" vertical="top"/>
    </xf>
    <xf numFmtId="0" fontId="18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6" borderId="2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7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/>
    </xf>
    <xf numFmtId="0" fontId="13" fillId="17" borderId="16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17" borderId="10" xfId="0" applyFont="1" applyFill="1" applyBorder="1" applyAlignment="1">
      <alignment horizontal="center"/>
    </xf>
    <xf numFmtId="0" fontId="13" fillId="17" borderId="16" xfId="0" applyFont="1" applyFill="1" applyBorder="1" applyAlignment="1">
      <alignment horizontal="center"/>
    </xf>
    <xf numFmtId="0" fontId="13" fillId="17" borderId="11" xfId="0" applyFont="1" applyFill="1" applyBorder="1" applyAlignment="1">
      <alignment horizontal="center"/>
    </xf>
    <xf numFmtId="0" fontId="13" fillId="17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11" fillId="22" borderId="16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11" fillId="22" borderId="3" xfId="0" applyFont="1" applyFill="1" applyBorder="1" applyAlignment="1">
      <alignment horizontal="center" vertical="center" wrapText="1"/>
    </xf>
    <xf numFmtId="0" fontId="11" fillId="22" borderId="4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top" wrapText="1"/>
    </xf>
    <xf numFmtId="0" fontId="11" fillId="22" borderId="16" xfId="0" applyFont="1" applyFill="1" applyBorder="1" applyAlignment="1">
      <alignment horizontal="center" vertical="top" wrapText="1"/>
    </xf>
    <xf numFmtId="0" fontId="11" fillId="22" borderId="1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43" fontId="11" fillId="17" borderId="10" xfId="2" applyFont="1" applyFill="1" applyBorder="1" applyAlignment="1">
      <alignment horizontal="center" vertical="center" wrapText="1"/>
    </xf>
    <xf numFmtId="43" fontId="11" fillId="17" borderId="11" xfId="2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28" borderId="2" xfId="0" applyFont="1" applyFill="1" applyBorder="1" applyAlignment="1">
      <alignment horizontal="center" vertical="center"/>
    </xf>
    <xf numFmtId="0" fontId="11" fillId="24" borderId="2" xfId="0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/>
    </xf>
    <xf numFmtId="0" fontId="7" fillId="25" borderId="2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2" xfId="0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 vertical="center"/>
    </xf>
    <xf numFmtId="0" fontId="7" fillId="27" borderId="2" xfId="0" applyFont="1" applyFill="1" applyBorder="1" applyAlignment="1">
      <alignment horizontal="center" vertical="center"/>
    </xf>
    <xf numFmtId="0" fontId="7" fillId="27" borderId="2" xfId="0" applyFont="1" applyFill="1" applyBorder="1" applyAlignment="1">
      <alignment horizontal="center"/>
    </xf>
    <xf numFmtId="0" fontId="7" fillId="23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horizontal="center"/>
    </xf>
    <xf numFmtId="0" fontId="7" fillId="26" borderId="2" xfId="0" applyFont="1" applyFill="1" applyBorder="1" applyAlignment="1">
      <alignment horizontal="center" vertical="center"/>
    </xf>
    <xf numFmtId="0" fontId="7" fillId="26" borderId="2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 wrapText="1"/>
    </xf>
  </cellXfs>
  <cellStyles count="14">
    <cellStyle name="Comma 2" xfId="4" xr:uid="{E589625D-BE96-4F7E-8438-904EF87CA75F}"/>
    <cellStyle name="Comma 2 2" xfId="12" xr:uid="{C4D72A80-F068-4E0C-9B87-4169F3AD4B6B}"/>
    <cellStyle name="Hyperlink" xfId="1" builtinId="8"/>
    <cellStyle name="Normal 3 2" xfId="13" xr:uid="{0AD56C0B-098C-4A9A-9245-410111CFD347}"/>
    <cellStyle name="เครื่องหมายจุลภาค 2" xfId="9" xr:uid="{79CCE5B7-C358-48AE-A6AF-DA06A4CCF022}"/>
    <cellStyle name="เครื่องหมายจุลภาค 3" xfId="7" xr:uid="{C7A77E80-B40B-4B17-AE29-F6C44930C71C}"/>
    <cellStyle name="เครื่องหมายจุลภาค 4" xfId="3" xr:uid="{3F60DF27-16C3-4F2E-9051-11A58F7340AA}"/>
    <cellStyle name="จุลภาค" xfId="2" builtinId="3"/>
    <cellStyle name="จุลภาค 2" xfId="8" xr:uid="{ABF36026-3189-4F4D-ABC9-9DC3D0798D9E}"/>
    <cellStyle name="จุลภาค 3" xfId="6" xr:uid="{DCF89C8B-317D-49CA-9421-B63984B0CCF3}"/>
    <cellStyle name="จุลภาค 5" xfId="10" xr:uid="{2F918B88-7141-4328-ACA1-FAF9D4069AF7}"/>
    <cellStyle name="ปกติ" xfId="0" builtinId="0"/>
    <cellStyle name="ปกติ 2" xfId="11" xr:uid="{99BBBAFD-BEFC-41F8-940D-1B7B70DFBD71}"/>
    <cellStyle name="ปกติ 3" xfId="5" xr:uid="{67572C71-2CEC-475D-BE89-8088D41FE8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4</xdr:row>
      <xdr:rowOff>0</xdr:rowOff>
    </xdr:from>
    <xdr:to>
      <xdr:col>2</xdr:col>
      <xdr:colOff>1585</xdr:colOff>
      <xdr:row>4</xdr:row>
      <xdr:rowOff>219074</xdr:rowOff>
    </xdr:to>
    <xdr:pic>
      <xdr:nvPicPr>
        <xdr:cNvPr id="2" name="รูปภาพ 5">
          <a:extLst>
            <a:ext uri="{FF2B5EF4-FFF2-40B4-BE49-F238E27FC236}">
              <a16:creationId xmlns:a16="http://schemas.microsoft.com/office/drawing/2014/main" id="{7A32B993-89CB-45A9-8A8E-BCC1E80D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160338</xdr:colOff>
      <xdr:row>4</xdr:row>
      <xdr:rowOff>0</xdr:rowOff>
    </xdr:from>
    <xdr:to>
      <xdr:col>1</xdr:col>
      <xdr:colOff>890585</xdr:colOff>
      <xdr:row>4</xdr:row>
      <xdr:rowOff>219074</xdr:rowOff>
    </xdr:to>
    <xdr:pic>
      <xdr:nvPicPr>
        <xdr:cNvPr id="3" name="รูปภาพ 6">
          <a:extLst>
            <a:ext uri="{FF2B5EF4-FFF2-40B4-BE49-F238E27FC236}">
              <a16:creationId xmlns:a16="http://schemas.microsoft.com/office/drawing/2014/main" id="{38A41F57-041F-485F-9B5F-1717930A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51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153988</xdr:colOff>
      <xdr:row>4</xdr:row>
      <xdr:rowOff>0</xdr:rowOff>
    </xdr:from>
    <xdr:to>
      <xdr:col>1</xdr:col>
      <xdr:colOff>884235</xdr:colOff>
      <xdr:row>4</xdr:row>
      <xdr:rowOff>219074</xdr:rowOff>
    </xdr:to>
    <xdr:pic>
      <xdr:nvPicPr>
        <xdr:cNvPr id="4" name="รูปภาพ 7">
          <a:extLst>
            <a:ext uri="{FF2B5EF4-FFF2-40B4-BE49-F238E27FC236}">
              <a16:creationId xmlns:a16="http://schemas.microsoft.com/office/drawing/2014/main" id="{901E1959-F30F-4A15-A937-61D2777F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1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147638</xdr:colOff>
      <xdr:row>4</xdr:row>
      <xdr:rowOff>0</xdr:rowOff>
    </xdr:from>
    <xdr:to>
      <xdr:col>1</xdr:col>
      <xdr:colOff>877885</xdr:colOff>
      <xdr:row>4</xdr:row>
      <xdr:rowOff>219074</xdr:rowOff>
    </xdr:to>
    <xdr:pic>
      <xdr:nvPicPr>
        <xdr:cNvPr id="5" name="รูปภาพ 8">
          <a:extLst>
            <a:ext uri="{FF2B5EF4-FFF2-40B4-BE49-F238E27FC236}">
              <a16:creationId xmlns:a16="http://schemas.microsoft.com/office/drawing/2014/main" id="{1D450278-989D-4A13-A791-E1A1E430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149225</xdr:colOff>
      <xdr:row>4</xdr:row>
      <xdr:rowOff>0</xdr:rowOff>
    </xdr:from>
    <xdr:to>
      <xdr:col>1</xdr:col>
      <xdr:colOff>879472</xdr:colOff>
      <xdr:row>4</xdr:row>
      <xdr:rowOff>219074</xdr:rowOff>
    </xdr:to>
    <xdr:pic>
      <xdr:nvPicPr>
        <xdr:cNvPr id="6" name="รูปภาพ 9">
          <a:extLst>
            <a:ext uri="{FF2B5EF4-FFF2-40B4-BE49-F238E27FC236}">
              <a16:creationId xmlns:a16="http://schemas.microsoft.com/office/drawing/2014/main" id="{0384C3FE-01B5-446D-AF69-1E018215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4</xdr:row>
      <xdr:rowOff>0</xdr:rowOff>
    </xdr:from>
    <xdr:to>
      <xdr:col>1</xdr:col>
      <xdr:colOff>873122</xdr:colOff>
      <xdr:row>4</xdr:row>
      <xdr:rowOff>219074</xdr:rowOff>
    </xdr:to>
    <xdr:pic>
      <xdr:nvPicPr>
        <xdr:cNvPr id="7" name="รูปภาพ 10">
          <a:extLst>
            <a:ext uri="{FF2B5EF4-FFF2-40B4-BE49-F238E27FC236}">
              <a16:creationId xmlns:a16="http://schemas.microsoft.com/office/drawing/2014/main" id="{1E1B3BA2-5E09-459C-99B9-57F00B61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166687</xdr:colOff>
      <xdr:row>4</xdr:row>
      <xdr:rowOff>0</xdr:rowOff>
    </xdr:from>
    <xdr:to>
      <xdr:col>2</xdr:col>
      <xdr:colOff>0</xdr:colOff>
      <xdr:row>4</xdr:row>
      <xdr:rowOff>226017</xdr:rowOff>
    </xdr:to>
    <xdr:pic>
      <xdr:nvPicPr>
        <xdr:cNvPr id="8" name="รูปภาพ 11">
          <a:extLst>
            <a:ext uri="{FF2B5EF4-FFF2-40B4-BE49-F238E27FC236}">
              <a16:creationId xmlns:a16="http://schemas.microsoft.com/office/drawing/2014/main" id="{103CA528-7E87-478C-A62E-83FF5AF8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" y="1066800"/>
          <a:ext cx="728663" cy="226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150813</xdr:colOff>
      <xdr:row>4</xdr:row>
      <xdr:rowOff>0</xdr:rowOff>
    </xdr:from>
    <xdr:to>
      <xdr:col>1</xdr:col>
      <xdr:colOff>889001</xdr:colOff>
      <xdr:row>4</xdr:row>
      <xdr:rowOff>238125</xdr:rowOff>
    </xdr:to>
    <xdr:pic>
      <xdr:nvPicPr>
        <xdr:cNvPr id="9" name="รูปภาพ 12">
          <a:extLst>
            <a:ext uri="{FF2B5EF4-FFF2-40B4-BE49-F238E27FC236}">
              <a16:creationId xmlns:a16="http://schemas.microsoft.com/office/drawing/2014/main" id="{7207FD35-B0E5-4342-8402-17CAA0D3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988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158749</xdr:colOff>
      <xdr:row>4</xdr:row>
      <xdr:rowOff>0</xdr:rowOff>
    </xdr:from>
    <xdr:to>
      <xdr:col>1</xdr:col>
      <xdr:colOff>891117</xdr:colOff>
      <xdr:row>4</xdr:row>
      <xdr:rowOff>226689</xdr:rowOff>
    </xdr:to>
    <xdr:pic>
      <xdr:nvPicPr>
        <xdr:cNvPr id="10" name="รูปภาพ 30">
          <a:extLst>
            <a:ext uri="{FF2B5EF4-FFF2-40B4-BE49-F238E27FC236}">
              <a16:creationId xmlns:a16="http://schemas.microsoft.com/office/drawing/2014/main" id="{35312415-A663-42A2-8879-19CECC70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4" y="1066800"/>
          <a:ext cx="732368" cy="22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162981</xdr:colOff>
      <xdr:row>4</xdr:row>
      <xdr:rowOff>0</xdr:rowOff>
    </xdr:from>
    <xdr:to>
      <xdr:col>1</xdr:col>
      <xdr:colOff>895349</xdr:colOff>
      <xdr:row>4</xdr:row>
      <xdr:rowOff>220336</xdr:rowOff>
    </xdr:to>
    <xdr:pic>
      <xdr:nvPicPr>
        <xdr:cNvPr id="11" name="รูปภาพ 31">
          <a:extLst>
            <a:ext uri="{FF2B5EF4-FFF2-40B4-BE49-F238E27FC236}">
              <a16:creationId xmlns:a16="http://schemas.microsoft.com/office/drawing/2014/main" id="{F75A23C5-967E-40A4-8A53-1C8DE270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56" y="1066800"/>
          <a:ext cx="73236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167219</xdr:colOff>
      <xdr:row>4</xdr:row>
      <xdr:rowOff>0</xdr:rowOff>
    </xdr:from>
    <xdr:to>
      <xdr:col>2</xdr:col>
      <xdr:colOff>4237</xdr:colOff>
      <xdr:row>4</xdr:row>
      <xdr:rowOff>220336</xdr:rowOff>
    </xdr:to>
    <xdr:pic>
      <xdr:nvPicPr>
        <xdr:cNvPr id="12" name="รูปภาพ 32">
          <a:extLst>
            <a:ext uri="{FF2B5EF4-FFF2-40B4-BE49-F238E27FC236}">
              <a16:creationId xmlns:a16="http://schemas.microsoft.com/office/drawing/2014/main" id="{03AE49DC-ADB2-4CC4-BCB5-365545C0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394" y="1066800"/>
          <a:ext cx="73236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169333</xdr:colOff>
      <xdr:row>4</xdr:row>
      <xdr:rowOff>0</xdr:rowOff>
    </xdr:from>
    <xdr:to>
      <xdr:col>1</xdr:col>
      <xdr:colOff>892176</xdr:colOff>
      <xdr:row>4</xdr:row>
      <xdr:rowOff>220336</xdr:rowOff>
    </xdr:to>
    <xdr:pic>
      <xdr:nvPicPr>
        <xdr:cNvPr id="13" name="รูปภาพ 33">
          <a:extLst>
            <a:ext uri="{FF2B5EF4-FFF2-40B4-BE49-F238E27FC236}">
              <a16:creationId xmlns:a16="http://schemas.microsoft.com/office/drawing/2014/main" id="{26DA42EE-96B6-4B9D-8E48-1D0D690C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508" y="1066800"/>
          <a:ext cx="722843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137583</xdr:colOff>
      <xdr:row>4</xdr:row>
      <xdr:rowOff>0</xdr:rowOff>
    </xdr:from>
    <xdr:to>
      <xdr:col>1</xdr:col>
      <xdr:colOff>889001</xdr:colOff>
      <xdr:row>4</xdr:row>
      <xdr:rowOff>220336</xdr:rowOff>
    </xdr:to>
    <xdr:pic>
      <xdr:nvPicPr>
        <xdr:cNvPr id="14" name="รูปภาพ 34">
          <a:extLst>
            <a:ext uri="{FF2B5EF4-FFF2-40B4-BE49-F238E27FC236}">
              <a16:creationId xmlns:a16="http://schemas.microsoft.com/office/drawing/2014/main" id="{A45C0527-E4C5-457B-8A37-8C722447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8" y="1066800"/>
          <a:ext cx="75141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148168</xdr:colOff>
      <xdr:row>4</xdr:row>
      <xdr:rowOff>0</xdr:rowOff>
    </xdr:from>
    <xdr:to>
      <xdr:col>2</xdr:col>
      <xdr:colOff>4236</xdr:colOff>
      <xdr:row>4</xdr:row>
      <xdr:rowOff>220336</xdr:rowOff>
    </xdr:to>
    <xdr:pic>
      <xdr:nvPicPr>
        <xdr:cNvPr id="15" name="รูปภาพ 35">
          <a:extLst>
            <a:ext uri="{FF2B5EF4-FFF2-40B4-BE49-F238E27FC236}">
              <a16:creationId xmlns:a16="http://schemas.microsoft.com/office/drawing/2014/main" id="{AE8650F3-F078-44D5-AA2D-88E79A80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3" y="1066800"/>
          <a:ext cx="75141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137584</xdr:colOff>
      <xdr:row>4</xdr:row>
      <xdr:rowOff>0</xdr:rowOff>
    </xdr:from>
    <xdr:to>
      <xdr:col>1</xdr:col>
      <xdr:colOff>889002</xdr:colOff>
      <xdr:row>4</xdr:row>
      <xdr:rowOff>220336</xdr:rowOff>
    </xdr:to>
    <xdr:pic>
      <xdr:nvPicPr>
        <xdr:cNvPr id="16" name="รูปภาพ 36">
          <a:extLst>
            <a:ext uri="{FF2B5EF4-FFF2-40B4-BE49-F238E27FC236}">
              <a16:creationId xmlns:a16="http://schemas.microsoft.com/office/drawing/2014/main" id="{04594606-E4E0-4141-BF74-423F4BFB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066800"/>
          <a:ext cx="75141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148162</xdr:colOff>
      <xdr:row>4</xdr:row>
      <xdr:rowOff>0</xdr:rowOff>
    </xdr:from>
    <xdr:to>
      <xdr:col>2</xdr:col>
      <xdr:colOff>4230</xdr:colOff>
      <xdr:row>4</xdr:row>
      <xdr:rowOff>220336</xdr:rowOff>
    </xdr:to>
    <xdr:pic>
      <xdr:nvPicPr>
        <xdr:cNvPr id="17" name="รูปภาพ 37">
          <a:extLst>
            <a:ext uri="{FF2B5EF4-FFF2-40B4-BE49-F238E27FC236}">
              <a16:creationId xmlns:a16="http://schemas.microsoft.com/office/drawing/2014/main" id="{BFF5F49D-3552-43B6-832C-AEF8D3BA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1066800"/>
          <a:ext cx="75141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148169</xdr:colOff>
      <xdr:row>4</xdr:row>
      <xdr:rowOff>0</xdr:rowOff>
    </xdr:from>
    <xdr:to>
      <xdr:col>2</xdr:col>
      <xdr:colOff>4237</xdr:colOff>
      <xdr:row>4</xdr:row>
      <xdr:rowOff>220336</xdr:rowOff>
    </xdr:to>
    <xdr:pic>
      <xdr:nvPicPr>
        <xdr:cNvPr id="18" name="รูปภาพ 38">
          <a:extLst>
            <a:ext uri="{FF2B5EF4-FFF2-40B4-BE49-F238E27FC236}">
              <a16:creationId xmlns:a16="http://schemas.microsoft.com/office/drawing/2014/main" id="{459CC99C-CA4C-43A1-A8C3-685FCE07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4" y="1066800"/>
          <a:ext cx="75141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158745</xdr:colOff>
      <xdr:row>4</xdr:row>
      <xdr:rowOff>0</xdr:rowOff>
    </xdr:from>
    <xdr:to>
      <xdr:col>1</xdr:col>
      <xdr:colOff>891113</xdr:colOff>
      <xdr:row>4</xdr:row>
      <xdr:rowOff>220336</xdr:rowOff>
    </xdr:to>
    <xdr:pic>
      <xdr:nvPicPr>
        <xdr:cNvPr id="19" name="รูปภาพ 39">
          <a:extLst>
            <a:ext uri="{FF2B5EF4-FFF2-40B4-BE49-F238E27FC236}">
              <a16:creationId xmlns:a16="http://schemas.microsoft.com/office/drawing/2014/main" id="{F4CB1725-49E4-4F4A-B315-EE3BEE86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1066800"/>
          <a:ext cx="73236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158748</xdr:colOff>
      <xdr:row>4</xdr:row>
      <xdr:rowOff>0</xdr:rowOff>
    </xdr:from>
    <xdr:to>
      <xdr:col>1</xdr:col>
      <xdr:colOff>891116</xdr:colOff>
      <xdr:row>4</xdr:row>
      <xdr:rowOff>220336</xdr:rowOff>
    </xdr:to>
    <xdr:pic>
      <xdr:nvPicPr>
        <xdr:cNvPr id="20" name="รูปภาพ 40">
          <a:extLst>
            <a:ext uri="{FF2B5EF4-FFF2-40B4-BE49-F238E27FC236}">
              <a16:creationId xmlns:a16="http://schemas.microsoft.com/office/drawing/2014/main" id="{A56FD557-EC2B-445A-80E6-2DC0C467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3" y="1066800"/>
          <a:ext cx="73236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158745</xdr:colOff>
      <xdr:row>4</xdr:row>
      <xdr:rowOff>0</xdr:rowOff>
    </xdr:from>
    <xdr:to>
      <xdr:col>1</xdr:col>
      <xdr:colOff>891113</xdr:colOff>
      <xdr:row>4</xdr:row>
      <xdr:rowOff>220336</xdr:rowOff>
    </xdr:to>
    <xdr:pic>
      <xdr:nvPicPr>
        <xdr:cNvPr id="21" name="รูปภาพ 41">
          <a:extLst>
            <a:ext uri="{FF2B5EF4-FFF2-40B4-BE49-F238E27FC236}">
              <a16:creationId xmlns:a16="http://schemas.microsoft.com/office/drawing/2014/main" id="{8E0D3FD4-6139-45A2-A68E-9336637C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1066800"/>
          <a:ext cx="73236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169333</xdr:colOff>
      <xdr:row>4</xdr:row>
      <xdr:rowOff>0</xdr:rowOff>
    </xdr:from>
    <xdr:to>
      <xdr:col>1</xdr:col>
      <xdr:colOff>892176</xdr:colOff>
      <xdr:row>4</xdr:row>
      <xdr:rowOff>220336</xdr:rowOff>
    </xdr:to>
    <xdr:pic>
      <xdr:nvPicPr>
        <xdr:cNvPr id="22" name="รูปภาพ 42">
          <a:extLst>
            <a:ext uri="{FF2B5EF4-FFF2-40B4-BE49-F238E27FC236}">
              <a16:creationId xmlns:a16="http://schemas.microsoft.com/office/drawing/2014/main" id="{07F34818-F505-49C1-ABEF-E783B8A8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508" y="1066800"/>
          <a:ext cx="722843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158745</xdr:colOff>
      <xdr:row>4</xdr:row>
      <xdr:rowOff>0</xdr:rowOff>
    </xdr:from>
    <xdr:to>
      <xdr:col>1</xdr:col>
      <xdr:colOff>891113</xdr:colOff>
      <xdr:row>4</xdr:row>
      <xdr:rowOff>220336</xdr:rowOff>
    </xdr:to>
    <xdr:pic>
      <xdr:nvPicPr>
        <xdr:cNvPr id="23" name="รูปภาพ 43">
          <a:extLst>
            <a:ext uri="{FF2B5EF4-FFF2-40B4-BE49-F238E27FC236}">
              <a16:creationId xmlns:a16="http://schemas.microsoft.com/office/drawing/2014/main" id="{F9DAD624-E0AF-42DF-B344-FBAB22CF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1066800"/>
          <a:ext cx="73236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158752</xdr:colOff>
      <xdr:row>4</xdr:row>
      <xdr:rowOff>0</xdr:rowOff>
    </xdr:from>
    <xdr:to>
      <xdr:col>1</xdr:col>
      <xdr:colOff>891120</xdr:colOff>
      <xdr:row>4</xdr:row>
      <xdr:rowOff>220336</xdr:rowOff>
    </xdr:to>
    <xdr:pic>
      <xdr:nvPicPr>
        <xdr:cNvPr id="24" name="รูปภาพ 44">
          <a:extLst>
            <a:ext uri="{FF2B5EF4-FFF2-40B4-BE49-F238E27FC236}">
              <a16:creationId xmlns:a16="http://schemas.microsoft.com/office/drawing/2014/main" id="{C99D1C7F-9FFB-4F5E-ACF9-0E72626D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066800"/>
          <a:ext cx="73236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158746</xdr:colOff>
      <xdr:row>4</xdr:row>
      <xdr:rowOff>0</xdr:rowOff>
    </xdr:from>
    <xdr:to>
      <xdr:col>1</xdr:col>
      <xdr:colOff>891114</xdr:colOff>
      <xdr:row>4</xdr:row>
      <xdr:rowOff>220336</xdr:rowOff>
    </xdr:to>
    <xdr:pic>
      <xdr:nvPicPr>
        <xdr:cNvPr id="25" name="รูปภาพ 45">
          <a:extLst>
            <a:ext uri="{FF2B5EF4-FFF2-40B4-BE49-F238E27FC236}">
              <a16:creationId xmlns:a16="http://schemas.microsoft.com/office/drawing/2014/main" id="{357DE609-6463-4AA9-A8A1-B9A48ADD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1" y="1066800"/>
          <a:ext cx="73236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148162</xdr:colOff>
      <xdr:row>4</xdr:row>
      <xdr:rowOff>0</xdr:rowOff>
    </xdr:from>
    <xdr:to>
      <xdr:col>2</xdr:col>
      <xdr:colOff>4230</xdr:colOff>
      <xdr:row>4</xdr:row>
      <xdr:rowOff>220336</xdr:rowOff>
    </xdr:to>
    <xdr:pic>
      <xdr:nvPicPr>
        <xdr:cNvPr id="26" name="รูปภาพ 46">
          <a:extLst>
            <a:ext uri="{FF2B5EF4-FFF2-40B4-BE49-F238E27FC236}">
              <a16:creationId xmlns:a16="http://schemas.microsoft.com/office/drawing/2014/main" id="{2FD950C8-0D31-4BD1-8AFE-274C6CCA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1066800"/>
          <a:ext cx="751418" cy="22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27" name="รูปภาพ 5">
          <a:extLst>
            <a:ext uri="{FF2B5EF4-FFF2-40B4-BE49-F238E27FC236}">
              <a16:creationId xmlns:a16="http://schemas.microsoft.com/office/drawing/2014/main" id="{CDF13C01-45C6-466F-93A8-B05C6E92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160338</xdr:colOff>
      <xdr:row>4</xdr:row>
      <xdr:rowOff>0</xdr:rowOff>
    </xdr:from>
    <xdr:ext cx="730247" cy="219074"/>
    <xdr:pic>
      <xdr:nvPicPr>
        <xdr:cNvPr id="28" name="รูปภาพ 6">
          <a:extLst>
            <a:ext uri="{FF2B5EF4-FFF2-40B4-BE49-F238E27FC236}">
              <a16:creationId xmlns:a16="http://schemas.microsoft.com/office/drawing/2014/main" id="{9E033BDF-7A6D-4F3F-9FF6-B931AB87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51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153988</xdr:colOff>
      <xdr:row>4</xdr:row>
      <xdr:rowOff>0</xdr:rowOff>
    </xdr:from>
    <xdr:ext cx="730247" cy="219074"/>
    <xdr:pic>
      <xdr:nvPicPr>
        <xdr:cNvPr id="29" name="รูปภาพ 7">
          <a:extLst>
            <a:ext uri="{FF2B5EF4-FFF2-40B4-BE49-F238E27FC236}">
              <a16:creationId xmlns:a16="http://schemas.microsoft.com/office/drawing/2014/main" id="{89687C73-DCF3-4426-95A9-AA5EF764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1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147638</xdr:colOff>
      <xdr:row>4</xdr:row>
      <xdr:rowOff>0</xdr:rowOff>
    </xdr:from>
    <xdr:ext cx="730247" cy="219074"/>
    <xdr:pic>
      <xdr:nvPicPr>
        <xdr:cNvPr id="30" name="รูปภาพ 8">
          <a:extLst>
            <a:ext uri="{FF2B5EF4-FFF2-40B4-BE49-F238E27FC236}">
              <a16:creationId xmlns:a16="http://schemas.microsoft.com/office/drawing/2014/main" id="{04643D94-A8EC-49A4-8200-26D7F55D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149225</xdr:colOff>
      <xdr:row>4</xdr:row>
      <xdr:rowOff>0</xdr:rowOff>
    </xdr:from>
    <xdr:ext cx="730247" cy="219074"/>
    <xdr:pic>
      <xdr:nvPicPr>
        <xdr:cNvPr id="31" name="รูปภาพ 9">
          <a:extLst>
            <a:ext uri="{FF2B5EF4-FFF2-40B4-BE49-F238E27FC236}">
              <a16:creationId xmlns:a16="http://schemas.microsoft.com/office/drawing/2014/main" id="{EF8C6C28-3C2C-4E76-B63F-C94C0881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142875</xdr:colOff>
      <xdr:row>4</xdr:row>
      <xdr:rowOff>0</xdr:rowOff>
    </xdr:from>
    <xdr:ext cx="730247" cy="219074"/>
    <xdr:pic>
      <xdr:nvPicPr>
        <xdr:cNvPr id="32" name="รูปภาพ 10">
          <a:extLst>
            <a:ext uri="{FF2B5EF4-FFF2-40B4-BE49-F238E27FC236}">
              <a16:creationId xmlns:a16="http://schemas.microsoft.com/office/drawing/2014/main" id="{C303AF88-E8FE-4EE0-AB43-C904B39A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166687</xdr:colOff>
      <xdr:row>4</xdr:row>
      <xdr:rowOff>0</xdr:rowOff>
    </xdr:from>
    <xdr:ext cx="738188" cy="226017"/>
    <xdr:pic>
      <xdr:nvPicPr>
        <xdr:cNvPr id="33" name="รูปภาพ 11">
          <a:extLst>
            <a:ext uri="{FF2B5EF4-FFF2-40B4-BE49-F238E27FC236}">
              <a16:creationId xmlns:a16="http://schemas.microsoft.com/office/drawing/2014/main" id="{858C11CE-6679-4E40-8C7E-5609E315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" y="1066800"/>
          <a:ext cx="738188" cy="226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150813</xdr:colOff>
      <xdr:row>4</xdr:row>
      <xdr:rowOff>0</xdr:rowOff>
    </xdr:from>
    <xdr:ext cx="738188" cy="238125"/>
    <xdr:pic>
      <xdr:nvPicPr>
        <xdr:cNvPr id="34" name="รูปภาพ 12">
          <a:extLst>
            <a:ext uri="{FF2B5EF4-FFF2-40B4-BE49-F238E27FC236}">
              <a16:creationId xmlns:a16="http://schemas.microsoft.com/office/drawing/2014/main" id="{C2656431-772A-4A97-B324-BB3270F8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988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35" name="รูปภาพ 5">
          <a:extLst>
            <a:ext uri="{FF2B5EF4-FFF2-40B4-BE49-F238E27FC236}">
              <a16:creationId xmlns:a16="http://schemas.microsoft.com/office/drawing/2014/main" id="{E5402832-5C48-4092-BF52-7E6F2409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160338</xdr:colOff>
      <xdr:row>4</xdr:row>
      <xdr:rowOff>0</xdr:rowOff>
    </xdr:from>
    <xdr:ext cx="730247" cy="219074"/>
    <xdr:pic>
      <xdr:nvPicPr>
        <xdr:cNvPr id="36" name="รูปภาพ 6">
          <a:extLst>
            <a:ext uri="{FF2B5EF4-FFF2-40B4-BE49-F238E27FC236}">
              <a16:creationId xmlns:a16="http://schemas.microsoft.com/office/drawing/2014/main" id="{A7553C02-CD0C-490A-BDC7-777ED846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51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153988</xdr:colOff>
      <xdr:row>4</xdr:row>
      <xdr:rowOff>0</xdr:rowOff>
    </xdr:from>
    <xdr:ext cx="730247" cy="219074"/>
    <xdr:pic>
      <xdr:nvPicPr>
        <xdr:cNvPr id="37" name="รูปภาพ 7">
          <a:extLst>
            <a:ext uri="{FF2B5EF4-FFF2-40B4-BE49-F238E27FC236}">
              <a16:creationId xmlns:a16="http://schemas.microsoft.com/office/drawing/2014/main" id="{A1447E17-AB91-4A68-937D-6D42737B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1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147638</xdr:colOff>
      <xdr:row>4</xdr:row>
      <xdr:rowOff>0</xdr:rowOff>
    </xdr:from>
    <xdr:ext cx="730247" cy="219074"/>
    <xdr:pic>
      <xdr:nvPicPr>
        <xdr:cNvPr id="38" name="รูปภาพ 8">
          <a:extLst>
            <a:ext uri="{FF2B5EF4-FFF2-40B4-BE49-F238E27FC236}">
              <a16:creationId xmlns:a16="http://schemas.microsoft.com/office/drawing/2014/main" id="{C342E8FE-9F10-4F66-BE48-0AC849EE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149225</xdr:colOff>
      <xdr:row>4</xdr:row>
      <xdr:rowOff>0</xdr:rowOff>
    </xdr:from>
    <xdr:ext cx="730247" cy="219074"/>
    <xdr:pic>
      <xdr:nvPicPr>
        <xdr:cNvPr id="39" name="รูปภาพ 9">
          <a:extLst>
            <a:ext uri="{FF2B5EF4-FFF2-40B4-BE49-F238E27FC236}">
              <a16:creationId xmlns:a16="http://schemas.microsoft.com/office/drawing/2014/main" id="{150918AA-742F-4CEB-96F8-4F1AC669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142875</xdr:colOff>
      <xdr:row>4</xdr:row>
      <xdr:rowOff>0</xdr:rowOff>
    </xdr:from>
    <xdr:ext cx="730247" cy="219074"/>
    <xdr:pic>
      <xdr:nvPicPr>
        <xdr:cNvPr id="40" name="รูปภาพ 10">
          <a:extLst>
            <a:ext uri="{FF2B5EF4-FFF2-40B4-BE49-F238E27FC236}">
              <a16:creationId xmlns:a16="http://schemas.microsoft.com/office/drawing/2014/main" id="{BD7735D7-9579-4025-82CD-D35B789C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166687</xdr:colOff>
      <xdr:row>4</xdr:row>
      <xdr:rowOff>0</xdr:rowOff>
    </xdr:from>
    <xdr:ext cx="738188" cy="226017"/>
    <xdr:pic>
      <xdr:nvPicPr>
        <xdr:cNvPr id="41" name="รูปภาพ 11">
          <a:extLst>
            <a:ext uri="{FF2B5EF4-FFF2-40B4-BE49-F238E27FC236}">
              <a16:creationId xmlns:a16="http://schemas.microsoft.com/office/drawing/2014/main" id="{E5B12585-7475-431F-A9BB-BE51C3FB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" y="1066800"/>
          <a:ext cx="738188" cy="226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150813</xdr:colOff>
      <xdr:row>4</xdr:row>
      <xdr:rowOff>0</xdr:rowOff>
    </xdr:from>
    <xdr:ext cx="738188" cy="238125"/>
    <xdr:pic>
      <xdr:nvPicPr>
        <xdr:cNvPr id="42" name="รูปภาพ 12">
          <a:extLst>
            <a:ext uri="{FF2B5EF4-FFF2-40B4-BE49-F238E27FC236}">
              <a16:creationId xmlns:a16="http://schemas.microsoft.com/office/drawing/2014/main" id="{DAD17D3E-D50F-4DD0-9F48-A39B554A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988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169328</xdr:colOff>
      <xdr:row>4</xdr:row>
      <xdr:rowOff>0</xdr:rowOff>
    </xdr:from>
    <xdr:ext cx="738188" cy="226017"/>
    <xdr:pic>
      <xdr:nvPicPr>
        <xdr:cNvPr id="43" name="รูปภาพ 11">
          <a:extLst>
            <a:ext uri="{FF2B5EF4-FFF2-40B4-BE49-F238E27FC236}">
              <a16:creationId xmlns:a16="http://schemas.microsoft.com/office/drawing/2014/main" id="{5A35EBA5-F86B-462B-A101-D7840CF5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503" y="1066800"/>
          <a:ext cx="738188" cy="226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148169</xdr:colOff>
      <xdr:row>4</xdr:row>
      <xdr:rowOff>0</xdr:rowOff>
    </xdr:from>
    <xdr:ext cx="738188" cy="238125"/>
    <xdr:pic>
      <xdr:nvPicPr>
        <xdr:cNvPr id="44" name="รูปภาพ 12">
          <a:extLst>
            <a:ext uri="{FF2B5EF4-FFF2-40B4-BE49-F238E27FC236}">
              <a16:creationId xmlns:a16="http://schemas.microsoft.com/office/drawing/2014/main" id="{6A4CBE13-8927-41FC-93A3-23D84AE9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4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45" name="รูปภาพ 5">
          <a:extLst>
            <a:ext uri="{FF2B5EF4-FFF2-40B4-BE49-F238E27FC236}">
              <a16:creationId xmlns:a16="http://schemas.microsoft.com/office/drawing/2014/main" id="{3855D061-FD11-47FD-AE8D-010D4500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161396</xdr:colOff>
      <xdr:row>4</xdr:row>
      <xdr:rowOff>0</xdr:rowOff>
    </xdr:from>
    <xdr:ext cx="738188" cy="238125"/>
    <xdr:pic>
      <xdr:nvPicPr>
        <xdr:cNvPr id="46" name="รูปภาพ 12">
          <a:extLst>
            <a:ext uri="{FF2B5EF4-FFF2-40B4-BE49-F238E27FC236}">
              <a16:creationId xmlns:a16="http://schemas.microsoft.com/office/drawing/2014/main" id="{94C33AB3-EAE8-4D12-A1C3-71E4A888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71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158752</xdr:colOff>
      <xdr:row>4</xdr:row>
      <xdr:rowOff>0</xdr:rowOff>
    </xdr:from>
    <xdr:ext cx="730247" cy="219074"/>
    <xdr:pic>
      <xdr:nvPicPr>
        <xdr:cNvPr id="47" name="รูปภาพ 5">
          <a:extLst>
            <a:ext uri="{FF2B5EF4-FFF2-40B4-BE49-F238E27FC236}">
              <a16:creationId xmlns:a16="http://schemas.microsoft.com/office/drawing/2014/main" id="{690E25C4-E280-4619-8A2E-C5F985AF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158745</xdr:colOff>
      <xdr:row>4</xdr:row>
      <xdr:rowOff>0</xdr:rowOff>
    </xdr:from>
    <xdr:ext cx="738188" cy="238125"/>
    <xdr:pic>
      <xdr:nvPicPr>
        <xdr:cNvPr id="48" name="รูปภาพ 12">
          <a:extLst>
            <a:ext uri="{FF2B5EF4-FFF2-40B4-BE49-F238E27FC236}">
              <a16:creationId xmlns:a16="http://schemas.microsoft.com/office/drawing/2014/main" id="{39C847E6-4A7E-4E0F-BDC9-615755E9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402167</xdr:colOff>
      <xdr:row>4</xdr:row>
      <xdr:rowOff>0</xdr:rowOff>
    </xdr:from>
    <xdr:ext cx="730247" cy="219074"/>
    <xdr:pic>
      <xdr:nvPicPr>
        <xdr:cNvPr id="49" name="รูปภาพ 5">
          <a:extLst>
            <a:ext uri="{FF2B5EF4-FFF2-40B4-BE49-F238E27FC236}">
              <a16:creationId xmlns:a16="http://schemas.microsoft.com/office/drawing/2014/main" id="{70460801-8BB6-4819-9D35-A1CD63BF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402167</xdr:colOff>
      <xdr:row>4</xdr:row>
      <xdr:rowOff>0</xdr:rowOff>
    </xdr:from>
    <xdr:ext cx="738188" cy="238125"/>
    <xdr:pic>
      <xdr:nvPicPr>
        <xdr:cNvPr id="50" name="รูปภาพ 12">
          <a:extLst>
            <a:ext uri="{FF2B5EF4-FFF2-40B4-BE49-F238E27FC236}">
              <a16:creationId xmlns:a16="http://schemas.microsoft.com/office/drawing/2014/main" id="{BE790EF9-9B6D-4E00-BCCA-366F4F72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51" name="รูปภาพ 5">
          <a:extLst>
            <a:ext uri="{FF2B5EF4-FFF2-40B4-BE49-F238E27FC236}">
              <a16:creationId xmlns:a16="http://schemas.microsoft.com/office/drawing/2014/main" id="{1BFF5EB8-6DDC-4F6B-85D1-77002D5A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161396</xdr:colOff>
      <xdr:row>4</xdr:row>
      <xdr:rowOff>0</xdr:rowOff>
    </xdr:from>
    <xdr:ext cx="738188" cy="238125"/>
    <xdr:pic>
      <xdr:nvPicPr>
        <xdr:cNvPr id="52" name="รูปภาพ 12">
          <a:extLst>
            <a:ext uri="{FF2B5EF4-FFF2-40B4-BE49-F238E27FC236}">
              <a16:creationId xmlns:a16="http://schemas.microsoft.com/office/drawing/2014/main" id="{412B0A8E-5D3F-417C-879F-CE24FFB0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71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158752</xdr:colOff>
      <xdr:row>4</xdr:row>
      <xdr:rowOff>0</xdr:rowOff>
    </xdr:from>
    <xdr:ext cx="730247" cy="219074"/>
    <xdr:pic>
      <xdr:nvPicPr>
        <xdr:cNvPr id="53" name="รูปภาพ 5">
          <a:extLst>
            <a:ext uri="{FF2B5EF4-FFF2-40B4-BE49-F238E27FC236}">
              <a16:creationId xmlns:a16="http://schemas.microsoft.com/office/drawing/2014/main" id="{5EF4F59A-E6BA-424A-AEEF-E7D70E5E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158745</xdr:colOff>
      <xdr:row>4</xdr:row>
      <xdr:rowOff>0</xdr:rowOff>
    </xdr:from>
    <xdr:ext cx="738188" cy="238125"/>
    <xdr:pic>
      <xdr:nvPicPr>
        <xdr:cNvPr id="54" name="รูปภาพ 12">
          <a:extLst>
            <a:ext uri="{FF2B5EF4-FFF2-40B4-BE49-F238E27FC236}">
              <a16:creationId xmlns:a16="http://schemas.microsoft.com/office/drawing/2014/main" id="{61B084EA-C9B5-46D9-B796-712F0E07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402167</xdr:colOff>
      <xdr:row>4</xdr:row>
      <xdr:rowOff>0</xdr:rowOff>
    </xdr:from>
    <xdr:ext cx="730247" cy="219074"/>
    <xdr:pic>
      <xdr:nvPicPr>
        <xdr:cNvPr id="55" name="รูปภาพ 5">
          <a:extLst>
            <a:ext uri="{FF2B5EF4-FFF2-40B4-BE49-F238E27FC236}">
              <a16:creationId xmlns:a16="http://schemas.microsoft.com/office/drawing/2014/main" id="{7DE7D258-E34F-4B41-A0F6-D51282C6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402167</xdr:colOff>
      <xdr:row>4</xdr:row>
      <xdr:rowOff>0</xdr:rowOff>
    </xdr:from>
    <xdr:ext cx="738188" cy="238125"/>
    <xdr:pic>
      <xdr:nvPicPr>
        <xdr:cNvPr id="56" name="รูปภาพ 12">
          <a:extLst>
            <a:ext uri="{FF2B5EF4-FFF2-40B4-BE49-F238E27FC236}">
              <a16:creationId xmlns:a16="http://schemas.microsoft.com/office/drawing/2014/main" id="{124CBAD6-F781-4743-86DC-D44F861F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57" name="รูปภาพ 5">
          <a:extLst>
            <a:ext uri="{FF2B5EF4-FFF2-40B4-BE49-F238E27FC236}">
              <a16:creationId xmlns:a16="http://schemas.microsoft.com/office/drawing/2014/main" id="{B7A20694-0F14-49E9-8BEE-39B2B056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161396</xdr:colOff>
      <xdr:row>4</xdr:row>
      <xdr:rowOff>0</xdr:rowOff>
    </xdr:from>
    <xdr:ext cx="738188" cy="238125"/>
    <xdr:pic>
      <xdr:nvPicPr>
        <xdr:cNvPr id="58" name="รูปภาพ 12">
          <a:extLst>
            <a:ext uri="{FF2B5EF4-FFF2-40B4-BE49-F238E27FC236}">
              <a16:creationId xmlns:a16="http://schemas.microsoft.com/office/drawing/2014/main" id="{9E423CEF-ED50-45A8-ABBE-3245C15D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71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158752</xdr:colOff>
      <xdr:row>4</xdr:row>
      <xdr:rowOff>0</xdr:rowOff>
    </xdr:from>
    <xdr:ext cx="730247" cy="219074"/>
    <xdr:pic>
      <xdr:nvPicPr>
        <xdr:cNvPr id="59" name="รูปภาพ 5">
          <a:extLst>
            <a:ext uri="{FF2B5EF4-FFF2-40B4-BE49-F238E27FC236}">
              <a16:creationId xmlns:a16="http://schemas.microsoft.com/office/drawing/2014/main" id="{C0F7D615-2B6F-42EE-B52C-323CA02C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158745</xdr:colOff>
      <xdr:row>4</xdr:row>
      <xdr:rowOff>0</xdr:rowOff>
    </xdr:from>
    <xdr:ext cx="738188" cy="238125"/>
    <xdr:pic>
      <xdr:nvPicPr>
        <xdr:cNvPr id="60" name="รูปภาพ 12">
          <a:extLst>
            <a:ext uri="{FF2B5EF4-FFF2-40B4-BE49-F238E27FC236}">
              <a16:creationId xmlns:a16="http://schemas.microsoft.com/office/drawing/2014/main" id="{CE219A4B-178C-45B3-BF54-5C5CF11D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402167</xdr:colOff>
      <xdr:row>4</xdr:row>
      <xdr:rowOff>0</xdr:rowOff>
    </xdr:from>
    <xdr:ext cx="730247" cy="219074"/>
    <xdr:pic>
      <xdr:nvPicPr>
        <xdr:cNvPr id="61" name="รูปภาพ 5">
          <a:extLst>
            <a:ext uri="{FF2B5EF4-FFF2-40B4-BE49-F238E27FC236}">
              <a16:creationId xmlns:a16="http://schemas.microsoft.com/office/drawing/2014/main" id="{5453913A-72CE-4A21-AAD9-68898C6C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402167</xdr:colOff>
      <xdr:row>4</xdr:row>
      <xdr:rowOff>0</xdr:rowOff>
    </xdr:from>
    <xdr:ext cx="738188" cy="238125"/>
    <xdr:pic>
      <xdr:nvPicPr>
        <xdr:cNvPr id="62" name="รูปภาพ 12">
          <a:extLst>
            <a:ext uri="{FF2B5EF4-FFF2-40B4-BE49-F238E27FC236}">
              <a16:creationId xmlns:a16="http://schemas.microsoft.com/office/drawing/2014/main" id="{824D192F-9525-4F3E-A930-5CBD8FB5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63" name="รูปภาพ 5">
          <a:extLst>
            <a:ext uri="{FF2B5EF4-FFF2-40B4-BE49-F238E27FC236}">
              <a16:creationId xmlns:a16="http://schemas.microsoft.com/office/drawing/2014/main" id="{9283DB62-4E2C-49FC-93AF-7926A81A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158752</xdr:colOff>
      <xdr:row>4</xdr:row>
      <xdr:rowOff>0</xdr:rowOff>
    </xdr:from>
    <xdr:ext cx="730247" cy="219074"/>
    <xdr:pic>
      <xdr:nvPicPr>
        <xdr:cNvPr id="64" name="รูปภาพ 5">
          <a:extLst>
            <a:ext uri="{FF2B5EF4-FFF2-40B4-BE49-F238E27FC236}">
              <a16:creationId xmlns:a16="http://schemas.microsoft.com/office/drawing/2014/main" id="{38B835AC-013E-4193-9126-FA425FE3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65" name="รูปภาพ 5">
          <a:extLst>
            <a:ext uri="{FF2B5EF4-FFF2-40B4-BE49-F238E27FC236}">
              <a16:creationId xmlns:a16="http://schemas.microsoft.com/office/drawing/2014/main" id="{660057EA-6A7A-4EDD-9605-40FF825D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161396</xdr:colOff>
      <xdr:row>4</xdr:row>
      <xdr:rowOff>0</xdr:rowOff>
    </xdr:from>
    <xdr:ext cx="738188" cy="238125"/>
    <xdr:pic>
      <xdr:nvPicPr>
        <xdr:cNvPr id="66" name="รูปภาพ 12">
          <a:extLst>
            <a:ext uri="{FF2B5EF4-FFF2-40B4-BE49-F238E27FC236}">
              <a16:creationId xmlns:a16="http://schemas.microsoft.com/office/drawing/2014/main" id="{5B7B780A-218D-4ED6-9C2B-B981061F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71" y="13335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158752</xdr:colOff>
      <xdr:row>4</xdr:row>
      <xdr:rowOff>0</xdr:rowOff>
    </xdr:from>
    <xdr:ext cx="730247" cy="219074"/>
    <xdr:pic>
      <xdr:nvPicPr>
        <xdr:cNvPr id="67" name="รูปภาพ 5">
          <a:extLst>
            <a:ext uri="{FF2B5EF4-FFF2-40B4-BE49-F238E27FC236}">
              <a16:creationId xmlns:a16="http://schemas.microsoft.com/office/drawing/2014/main" id="{11F2DF86-CD8B-4F7C-A45B-2CACC5D0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158745</xdr:colOff>
      <xdr:row>4</xdr:row>
      <xdr:rowOff>0</xdr:rowOff>
    </xdr:from>
    <xdr:ext cx="738188" cy="238125"/>
    <xdr:pic>
      <xdr:nvPicPr>
        <xdr:cNvPr id="68" name="รูปภาพ 12">
          <a:extLst>
            <a:ext uri="{FF2B5EF4-FFF2-40B4-BE49-F238E27FC236}">
              <a16:creationId xmlns:a16="http://schemas.microsoft.com/office/drawing/2014/main" id="{5C893F79-AF73-4873-AC6D-7C517326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13335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69" name="รูปภาพ 5">
          <a:extLst>
            <a:ext uri="{FF2B5EF4-FFF2-40B4-BE49-F238E27FC236}">
              <a16:creationId xmlns:a16="http://schemas.microsoft.com/office/drawing/2014/main" id="{15A434A1-B294-4B2E-96BD-A68DFD04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158752</xdr:colOff>
      <xdr:row>4</xdr:row>
      <xdr:rowOff>0</xdr:rowOff>
    </xdr:from>
    <xdr:ext cx="730247" cy="219074"/>
    <xdr:pic>
      <xdr:nvPicPr>
        <xdr:cNvPr id="70" name="รูปภาพ 5">
          <a:extLst>
            <a:ext uri="{FF2B5EF4-FFF2-40B4-BE49-F238E27FC236}">
              <a16:creationId xmlns:a16="http://schemas.microsoft.com/office/drawing/2014/main" id="{A0FA45DB-2A3E-44CD-9B7C-7506BCA8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71" name="รูปภาพ 5">
          <a:extLst>
            <a:ext uri="{FF2B5EF4-FFF2-40B4-BE49-F238E27FC236}">
              <a16:creationId xmlns:a16="http://schemas.microsoft.com/office/drawing/2014/main" id="{999270D7-CB40-4B70-BAC8-EA75557E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161396</xdr:colOff>
      <xdr:row>4</xdr:row>
      <xdr:rowOff>0</xdr:rowOff>
    </xdr:from>
    <xdr:ext cx="738188" cy="238125"/>
    <xdr:pic>
      <xdr:nvPicPr>
        <xdr:cNvPr id="72" name="รูปภาพ 12">
          <a:extLst>
            <a:ext uri="{FF2B5EF4-FFF2-40B4-BE49-F238E27FC236}">
              <a16:creationId xmlns:a16="http://schemas.microsoft.com/office/drawing/2014/main" id="{19C52E72-FEAB-4011-BD42-9264F315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71" y="13335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158752</xdr:colOff>
      <xdr:row>4</xdr:row>
      <xdr:rowOff>0</xdr:rowOff>
    </xdr:from>
    <xdr:ext cx="730247" cy="219074"/>
    <xdr:pic>
      <xdr:nvPicPr>
        <xdr:cNvPr id="73" name="รูปภาพ 5">
          <a:extLst>
            <a:ext uri="{FF2B5EF4-FFF2-40B4-BE49-F238E27FC236}">
              <a16:creationId xmlns:a16="http://schemas.microsoft.com/office/drawing/2014/main" id="{F0C5EFA6-2695-43D5-BE65-DA620637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148162</xdr:colOff>
      <xdr:row>4</xdr:row>
      <xdr:rowOff>0</xdr:rowOff>
    </xdr:from>
    <xdr:ext cx="738188" cy="238125"/>
    <xdr:pic>
      <xdr:nvPicPr>
        <xdr:cNvPr id="74" name="รูปภาพ 12">
          <a:extLst>
            <a:ext uri="{FF2B5EF4-FFF2-40B4-BE49-F238E27FC236}">
              <a16:creationId xmlns:a16="http://schemas.microsoft.com/office/drawing/2014/main" id="{F3B993B9-1073-4195-A6F6-088E0C0A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13335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264584</xdr:colOff>
      <xdr:row>4</xdr:row>
      <xdr:rowOff>0</xdr:rowOff>
    </xdr:from>
    <xdr:ext cx="730247" cy="219074"/>
    <xdr:pic>
      <xdr:nvPicPr>
        <xdr:cNvPr id="75" name="รูปภาพ 5">
          <a:extLst>
            <a:ext uri="{FF2B5EF4-FFF2-40B4-BE49-F238E27FC236}">
              <a16:creationId xmlns:a16="http://schemas.microsoft.com/office/drawing/2014/main" id="{A171C6AA-DF9E-4217-9968-71A0E8B2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264584</xdr:colOff>
      <xdr:row>4</xdr:row>
      <xdr:rowOff>0</xdr:rowOff>
    </xdr:from>
    <xdr:ext cx="738188" cy="238125"/>
    <xdr:pic>
      <xdr:nvPicPr>
        <xdr:cNvPr id="76" name="รูปภาพ 12">
          <a:extLst>
            <a:ext uri="{FF2B5EF4-FFF2-40B4-BE49-F238E27FC236}">
              <a16:creationId xmlns:a16="http://schemas.microsoft.com/office/drawing/2014/main" id="{88E04C0C-CA2E-4020-8E7A-6AE14E3F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668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166688</xdr:colOff>
      <xdr:row>4</xdr:row>
      <xdr:rowOff>0</xdr:rowOff>
    </xdr:from>
    <xdr:ext cx="730247" cy="219074"/>
    <xdr:pic>
      <xdr:nvPicPr>
        <xdr:cNvPr id="77" name="รูปภาพ 5">
          <a:extLst>
            <a:ext uri="{FF2B5EF4-FFF2-40B4-BE49-F238E27FC236}">
              <a16:creationId xmlns:a16="http://schemas.microsoft.com/office/drawing/2014/main" id="{17BB4E02-03B6-43E9-A2A9-DADCAFC4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158752</xdr:colOff>
      <xdr:row>4</xdr:row>
      <xdr:rowOff>0</xdr:rowOff>
    </xdr:from>
    <xdr:ext cx="730247" cy="219074"/>
    <xdr:pic>
      <xdr:nvPicPr>
        <xdr:cNvPr id="78" name="รูปภาพ 5">
          <a:extLst>
            <a:ext uri="{FF2B5EF4-FFF2-40B4-BE49-F238E27FC236}">
              <a16:creationId xmlns:a16="http://schemas.microsoft.com/office/drawing/2014/main" id="{F2B842BF-D7C1-4DC7-92FD-651C329D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7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148162</xdr:colOff>
      <xdr:row>4</xdr:row>
      <xdr:rowOff>0</xdr:rowOff>
    </xdr:from>
    <xdr:ext cx="738188" cy="238125"/>
    <xdr:pic>
      <xdr:nvPicPr>
        <xdr:cNvPr id="79" name="รูปภาพ 12">
          <a:extLst>
            <a:ext uri="{FF2B5EF4-FFF2-40B4-BE49-F238E27FC236}">
              <a16:creationId xmlns:a16="http://schemas.microsoft.com/office/drawing/2014/main" id="{27C44EEC-AE7B-4A31-B394-8A61BDC2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13335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148162</xdr:colOff>
      <xdr:row>4</xdr:row>
      <xdr:rowOff>0</xdr:rowOff>
    </xdr:from>
    <xdr:ext cx="738188" cy="238125"/>
    <xdr:pic>
      <xdr:nvPicPr>
        <xdr:cNvPr id="80" name="รูปภาพ 12">
          <a:extLst>
            <a:ext uri="{FF2B5EF4-FFF2-40B4-BE49-F238E27FC236}">
              <a16:creationId xmlns:a16="http://schemas.microsoft.com/office/drawing/2014/main" id="{37867DB7-2653-4AF5-B3B6-EEF2767E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13335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148162</xdr:colOff>
      <xdr:row>4</xdr:row>
      <xdr:rowOff>0</xdr:rowOff>
    </xdr:from>
    <xdr:ext cx="730247" cy="219074"/>
    <xdr:pic>
      <xdr:nvPicPr>
        <xdr:cNvPr id="81" name="รูปภาพ 5">
          <a:extLst>
            <a:ext uri="{FF2B5EF4-FFF2-40B4-BE49-F238E27FC236}">
              <a16:creationId xmlns:a16="http://schemas.microsoft.com/office/drawing/2014/main" id="{D52261A1-5FA6-4618-B2B5-84C55EDA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148171</xdr:colOff>
      <xdr:row>4</xdr:row>
      <xdr:rowOff>0</xdr:rowOff>
    </xdr:from>
    <xdr:ext cx="730247" cy="219074"/>
    <xdr:pic>
      <xdr:nvPicPr>
        <xdr:cNvPr id="82" name="รูปภาพ 5">
          <a:extLst>
            <a:ext uri="{FF2B5EF4-FFF2-40B4-BE49-F238E27FC236}">
              <a16:creationId xmlns:a16="http://schemas.microsoft.com/office/drawing/2014/main" id="{3AA1EEFC-80F1-4C2B-8300-2FDF2B32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6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161396</xdr:colOff>
      <xdr:row>4</xdr:row>
      <xdr:rowOff>0</xdr:rowOff>
    </xdr:from>
    <xdr:ext cx="738188" cy="238125"/>
    <xdr:pic>
      <xdr:nvPicPr>
        <xdr:cNvPr id="83" name="รูปภาพ 12">
          <a:extLst>
            <a:ext uri="{FF2B5EF4-FFF2-40B4-BE49-F238E27FC236}">
              <a16:creationId xmlns:a16="http://schemas.microsoft.com/office/drawing/2014/main" id="{7FD50D22-4EE2-4AB0-9A4E-D993E5A6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71" y="13335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158745</xdr:colOff>
      <xdr:row>4</xdr:row>
      <xdr:rowOff>0</xdr:rowOff>
    </xdr:from>
    <xdr:ext cx="738188" cy="238125"/>
    <xdr:pic>
      <xdr:nvPicPr>
        <xdr:cNvPr id="84" name="รูปภาพ 12">
          <a:extLst>
            <a:ext uri="{FF2B5EF4-FFF2-40B4-BE49-F238E27FC236}">
              <a16:creationId xmlns:a16="http://schemas.microsoft.com/office/drawing/2014/main" id="{E21E8416-451C-4CB7-A191-62F9F6D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1333500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148162</xdr:colOff>
      <xdr:row>4</xdr:row>
      <xdr:rowOff>0</xdr:rowOff>
    </xdr:from>
    <xdr:ext cx="730247" cy="219074"/>
    <xdr:pic>
      <xdr:nvPicPr>
        <xdr:cNvPr id="85" name="รูปภาพ 5">
          <a:extLst>
            <a:ext uri="{FF2B5EF4-FFF2-40B4-BE49-F238E27FC236}">
              <a16:creationId xmlns:a16="http://schemas.microsoft.com/office/drawing/2014/main" id="{C38E9945-F68C-4D5E-888F-54D207C8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148171</xdr:colOff>
      <xdr:row>4</xdr:row>
      <xdr:rowOff>0</xdr:rowOff>
    </xdr:from>
    <xdr:ext cx="730247" cy="219074"/>
    <xdr:pic>
      <xdr:nvPicPr>
        <xdr:cNvPr id="86" name="รูปภาพ 5">
          <a:extLst>
            <a:ext uri="{FF2B5EF4-FFF2-40B4-BE49-F238E27FC236}">
              <a16:creationId xmlns:a16="http://schemas.microsoft.com/office/drawing/2014/main" id="{94E857F1-42F1-459F-820F-0C6A97FF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6" y="13335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148162</xdr:colOff>
      <xdr:row>4</xdr:row>
      <xdr:rowOff>0</xdr:rowOff>
    </xdr:from>
    <xdr:ext cx="730247" cy="219074"/>
    <xdr:pic>
      <xdr:nvPicPr>
        <xdr:cNvPr id="87" name="รูปภาพ 5">
          <a:extLst>
            <a:ext uri="{FF2B5EF4-FFF2-40B4-BE49-F238E27FC236}">
              <a16:creationId xmlns:a16="http://schemas.microsoft.com/office/drawing/2014/main" id="{79AA64D0-58DC-4BCE-8766-044872A9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148171</xdr:colOff>
      <xdr:row>4</xdr:row>
      <xdr:rowOff>0</xdr:rowOff>
    </xdr:from>
    <xdr:ext cx="730247" cy="219074"/>
    <xdr:pic>
      <xdr:nvPicPr>
        <xdr:cNvPr id="88" name="รูปภาพ 5">
          <a:extLst>
            <a:ext uri="{FF2B5EF4-FFF2-40B4-BE49-F238E27FC236}">
              <a16:creationId xmlns:a16="http://schemas.microsoft.com/office/drawing/2014/main" id="{E3F13846-4827-4DC5-8842-0B174C78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6" y="1066800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285749</xdr:colOff>
      <xdr:row>4</xdr:row>
      <xdr:rowOff>254000</xdr:rowOff>
    </xdr:from>
    <xdr:to>
      <xdr:col>15</xdr:col>
      <xdr:colOff>592667</xdr:colOff>
      <xdr:row>15</xdr:row>
      <xdr:rowOff>201083</xdr:rowOff>
    </xdr:to>
    <xdr:sp macro="" textlink="">
      <xdr:nvSpPr>
        <xdr:cNvPr id="89" name="กล่องข้อความ 88">
          <a:extLst>
            <a:ext uri="{FF2B5EF4-FFF2-40B4-BE49-F238E27FC236}">
              <a16:creationId xmlns:a16="http://schemas.microsoft.com/office/drawing/2014/main" id="{58ABF97C-B19F-4F32-8E0B-85A303C109F0}"/>
            </a:ext>
          </a:extLst>
        </xdr:cNvPr>
        <xdr:cNvSpPr txBox="1"/>
      </xdr:nvSpPr>
      <xdr:spPr>
        <a:xfrm>
          <a:off x="7391399" y="1854200"/>
          <a:ext cx="4507443" cy="2880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3600"/>
            <a:t>จังหวัดบุรีรัมย์ </a:t>
          </a:r>
        </a:p>
        <a:p>
          <a:r>
            <a:rPr lang="th-TH" sz="3600"/>
            <a:t>รบกวนอัพเดทให้ด้วยนะคะ</a:t>
          </a:r>
        </a:p>
        <a:p>
          <a:endParaRPr lang="th-TH" sz="1100"/>
        </a:p>
      </xdr:txBody>
    </xdr:sp>
    <xdr:clientData/>
  </xdr:twoCellAnchor>
  <xdr:oneCellAnchor>
    <xdr:from>
      <xdr:col>1</xdr:col>
      <xdr:colOff>161396</xdr:colOff>
      <xdr:row>9</xdr:row>
      <xdr:rowOff>35213</xdr:rowOff>
    </xdr:from>
    <xdr:ext cx="738188" cy="238125"/>
    <xdr:pic>
      <xdr:nvPicPr>
        <xdr:cNvPr id="90" name="รูปภาพ 12">
          <a:extLst>
            <a:ext uri="{FF2B5EF4-FFF2-40B4-BE49-F238E27FC236}">
              <a16:creationId xmlns:a16="http://schemas.microsoft.com/office/drawing/2014/main" id="{ABD6BB42-2E13-488C-884C-41D1C261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71" y="2968913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158745</xdr:colOff>
      <xdr:row>8</xdr:row>
      <xdr:rowOff>43147</xdr:rowOff>
    </xdr:from>
    <xdr:ext cx="738188" cy="238125"/>
    <xdr:pic>
      <xdr:nvPicPr>
        <xdr:cNvPr id="91" name="รูปภาพ 12">
          <a:extLst>
            <a:ext uri="{FF2B5EF4-FFF2-40B4-BE49-F238E27FC236}">
              <a16:creationId xmlns:a16="http://schemas.microsoft.com/office/drawing/2014/main" id="{296B41C5-05E5-46E0-8BA3-17A6E9A2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0" y="2710147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148162</xdr:colOff>
      <xdr:row>10</xdr:row>
      <xdr:rowOff>43962</xdr:rowOff>
    </xdr:from>
    <xdr:ext cx="730247" cy="219074"/>
    <xdr:pic>
      <xdr:nvPicPr>
        <xdr:cNvPr id="92" name="รูปภาพ 5">
          <a:extLst>
            <a:ext uri="{FF2B5EF4-FFF2-40B4-BE49-F238E27FC236}">
              <a16:creationId xmlns:a16="http://schemas.microsoft.com/office/drawing/2014/main" id="{65CC28F8-4C47-4FB6-B5C3-C75474E9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3244362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148171</xdr:colOff>
      <xdr:row>11</xdr:row>
      <xdr:rowOff>43962</xdr:rowOff>
    </xdr:from>
    <xdr:ext cx="730247" cy="219074"/>
    <xdr:pic>
      <xdr:nvPicPr>
        <xdr:cNvPr id="93" name="รูปภาพ 5">
          <a:extLst>
            <a:ext uri="{FF2B5EF4-FFF2-40B4-BE49-F238E27FC236}">
              <a16:creationId xmlns:a16="http://schemas.microsoft.com/office/drawing/2014/main" id="{D003DBF3-B2D0-4AEE-A9A6-023A09C5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6" y="3511062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148162</xdr:colOff>
      <xdr:row>12</xdr:row>
      <xdr:rowOff>43962</xdr:rowOff>
    </xdr:from>
    <xdr:ext cx="730247" cy="219074"/>
    <xdr:pic>
      <xdr:nvPicPr>
        <xdr:cNvPr id="94" name="รูปภาพ 5">
          <a:extLst>
            <a:ext uri="{FF2B5EF4-FFF2-40B4-BE49-F238E27FC236}">
              <a16:creationId xmlns:a16="http://schemas.microsoft.com/office/drawing/2014/main" id="{E4C6A0BE-DBE4-491E-BF74-4AEAD141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37" y="3777762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148171</xdr:colOff>
      <xdr:row>13</xdr:row>
      <xdr:rowOff>43962</xdr:rowOff>
    </xdr:from>
    <xdr:ext cx="730247" cy="219074"/>
    <xdr:pic>
      <xdr:nvPicPr>
        <xdr:cNvPr id="95" name="รูปภาพ 5">
          <a:extLst>
            <a:ext uri="{FF2B5EF4-FFF2-40B4-BE49-F238E27FC236}">
              <a16:creationId xmlns:a16="http://schemas.microsoft.com/office/drawing/2014/main" id="{FD0C121D-E7A7-4A09-AC16-2C32C95D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6" y="4044462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264584</xdr:colOff>
      <xdr:row>15</xdr:row>
      <xdr:rowOff>52917</xdr:rowOff>
    </xdr:from>
    <xdr:ext cx="730247" cy="219074"/>
    <xdr:pic>
      <xdr:nvPicPr>
        <xdr:cNvPr id="96" name="รูปภาพ 5">
          <a:extLst>
            <a:ext uri="{FF2B5EF4-FFF2-40B4-BE49-F238E27FC236}">
              <a16:creationId xmlns:a16="http://schemas.microsoft.com/office/drawing/2014/main" id="{A81AE946-BA38-4F20-BE80-9905EEE3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4586817"/>
          <a:ext cx="730247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285751</xdr:colOff>
      <xdr:row>16</xdr:row>
      <xdr:rowOff>10584</xdr:rowOff>
    </xdr:from>
    <xdr:ext cx="738188" cy="238125"/>
    <xdr:pic>
      <xdr:nvPicPr>
        <xdr:cNvPr id="97" name="รูปภาพ 12">
          <a:extLst>
            <a:ext uri="{FF2B5EF4-FFF2-40B4-BE49-F238E27FC236}">
              <a16:creationId xmlns:a16="http://schemas.microsoft.com/office/drawing/2014/main" id="{E6CC585E-048B-40FC-A6FB-443F21CA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4811184"/>
          <a:ext cx="738188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70</xdr:row>
      <xdr:rowOff>66675</xdr:rowOff>
    </xdr:from>
    <xdr:to>
      <xdr:col>7</xdr:col>
      <xdr:colOff>238125</xdr:colOff>
      <xdr:row>71</xdr:row>
      <xdr:rowOff>171450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FCA7A88C-4DC0-46A0-A130-4DB475BC359C}"/>
            </a:ext>
          </a:extLst>
        </xdr:cNvPr>
        <xdr:cNvSpPr/>
      </xdr:nvSpPr>
      <xdr:spPr>
        <a:xfrm>
          <a:off x="6696075" y="1066800"/>
          <a:ext cx="180975" cy="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57150</xdr:colOff>
      <xdr:row>115</xdr:row>
      <xdr:rowOff>66675</xdr:rowOff>
    </xdr:from>
    <xdr:to>
      <xdr:col>7</xdr:col>
      <xdr:colOff>238125</xdr:colOff>
      <xdr:row>116</xdr:row>
      <xdr:rowOff>171450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397930D9-811E-4BF9-B81B-8F04E3D63AEC}"/>
            </a:ext>
          </a:extLst>
        </xdr:cNvPr>
        <xdr:cNvSpPr/>
      </xdr:nvSpPr>
      <xdr:spPr>
        <a:xfrm>
          <a:off x="6696075" y="1066800"/>
          <a:ext cx="180975" cy="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57150</xdr:colOff>
      <xdr:row>70</xdr:row>
      <xdr:rowOff>66675</xdr:rowOff>
    </xdr:from>
    <xdr:to>
      <xdr:col>7</xdr:col>
      <xdr:colOff>238125</xdr:colOff>
      <xdr:row>71</xdr:row>
      <xdr:rowOff>171450</xdr:rowOff>
    </xdr:to>
    <xdr:sp macro="" textlink="">
      <xdr:nvSpPr>
        <xdr:cNvPr id="6" name="วงเล็บปีกกาขวา 5">
          <a:extLst>
            <a:ext uri="{FF2B5EF4-FFF2-40B4-BE49-F238E27FC236}">
              <a16:creationId xmlns:a16="http://schemas.microsoft.com/office/drawing/2014/main" id="{103D58D8-13E5-4433-A655-064C948A2510}"/>
            </a:ext>
          </a:extLst>
        </xdr:cNvPr>
        <xdr:cNvSpPr/>
      </xdr:nvSpPr>
      <xdr:spPr>
        <a:xfrm>
          <a:off x="6696075" y="1066800"/>
          <a:ext cx="180975" cy="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57150</xdr:colOff>
      <xdr:row>115</xdr:row>
      <xdr:rowOff>66675</xdr:rowOff>
    </xdr:from>
    <xdr:to>
      <xdr:col>7</xdr:col>
      <xdr:colOff>238125</xdr:colOff>
      <xdr:row>116</xdr:row>
      <xdr:rowOff>171450</xdr:rowOff>
    </xdr:to>
    <xdr:sp macro="" textlink="">
      <xdr:nvSpPr>
        <xdr:cNvPr id="7" name="วงเล็บปีกกาขวา 6">
          <a:extLst>
            <a:ext uri="{FF2B5EF4-FFF2-40B4-BE49-F238E27FC236}">
              <a16:creationId xmlns:a16="http://schemas.microsoft.com/office/drawing/2014/main" id="{972DD9FF-3AAC-475D-A041-AB80576CCA39}"/>
            </a:ext>
          </a:extLst>
        </xdr:cNvPr>
        <xdr:cNvSpPr/>
      </xdr:nvSpPr>
      <xdr:spPr>
        <a:xfrm>
          <a:off x="6696075" y="1066800"/>
          <a:ext cx="180975" cy="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152401</xdr:colOff>
      <xdr:row>14</xdr:row>
      <xdr:rowOff>57150</xdr:rowOff>
    </xdr:from>
    <xdr:to>
      <xdr:col>13</xdr:col>
      <xdr:colOff>0</xdr:colOff>
      <xdr:row>21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AA5137-2F70-4659-B0E2-B332B0DAC52E}"/>
            </a:ext>
          </a:extLst>
        </xdr:cNvPr>
        <xdr:cNvSpPr txBox="1"/>
      </xdr:nvSpPr>
      <xdr:spPr>
        <a:xfrm>
          <a:off x="5638801" y="3790950"/>
          <a:ext cx="5038724" cy="1800225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สำนักงานชลประทานที่ 8 มีพื้นที่รับผิดชอบในเขต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จ.นครราชสีมา บุรีรัมย์ และสุรินทร์ สำหรับจังหวัดชัยภูมิ ให้รวบรวมจากหน่วยงานด้านชลประทานในจังหวัด</a:t>
          </a:r>
          <a:endParaRPr lang="en-US" sz="28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13</xdr:row>
      <xdr:rowOff>0</xdr:rowOff>
    </xdr:from>
    <xdr:to>
      <xdr:col>5</xdr:col>
      <xdr:colOff>390525</xdr:colOff>
      <xdr:row>13</xdr:row>
      <xdr:rowOff>57150</xdr:rowOff>
    </xdr:to>
    <xdr:cxnSp macro="">
      <xdr:nvCxnSpPr>
        <xdr:cNvPr id="2" name="Straight Arrow Connector 4">
          <a:extLst>
            <a:ext uri="{FF2B5EF4-FFF2-40B4-BE49-F238E27FC236}">
              <a16:creationId xmlns:a16="http://schemas.microsoft.com/office/drawing/2014/main" id="{11037609-0157-4B7B-A56B-88435EACDBA6}"/>
            </a:ext>
          </a:extLst>
        </xdr:cNvPr>
        <xdr:cNvCxnSpPr/>
      </xdr:nvCxnSpPr>
      <xdr:spPr>
        <a:xfrm flipH="1">
          <a:off x="1362075" y="4981575"/>
          <a:ext cx="0" cy="5715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nokair.com/" TargetMode="External"/><Relationship Id="rId1" Type="http://schemas.openxmlformats.org/officeDocument/2006/relationships/hyperlink" Target="http://www.airasia.com/t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09A4-51CA-4E3D-A08C-DC97C54B5230}">
  <sheetPr>
    <pageSetUpPr fitToPage="1"/>
  </sheetPr>
  <dimension ref="B1:E61"/>
  <sheetViews>
    <sheetView view="pageBreakPreview" topLeftCell="A49" zoomScaleNormal="100" zoomScaleSheetLayoutView="100" workbookViewId="0">
      <selection activeCell="D62" sqref="D62"/>
    </sheetView>
  </sheetViews>
  <sheetFormatPr defaultColWidth="9" defaultRowHeight="20.25"/>
  <cols>
    <col min="1" max="1" width="2" style="597" customWidth="1"/>
    <col min="2" max="2" width="13.42578125" style="597" customWidth="1"/>
    <col min="3" max="3" width="6.140625" style="604" customWidth="1"/>
    <col min="4" max="4" width="60.42578125" style="605" customWidth="1"/>
    <col min="5" max="5" width="47.42578125" style="597" customWidth="1"/>
    <col min="6" max="16384" width="9" style="597"/>
  </cols>
  <sheetData>
    <row r="1" spans="2:5">
      <c r="B1" s="612" t="s">
        <v>0</v>
      </c>
      <c r="C1" s="612"/>
      <c r="D1" s="612"/>
      <c r="E1" s="612"/>
    </row>
    <row r="2" spans="2:5" ht="20.25" customHeight="1">
      <c r="B2" s="613" t="s">
        <v>1</v>
      </c>
      <c r="C2" s="613" t="s">
        <v>2</v>
      </c>
      <c r="D2" s="613" t="s">
        <v>3</v>
      </c>
      <c r="E2" s="614" t="s">
        <v>610</v>
      </c>
    </row>
    <row r="3" spans="2:5">
      <c r="B3" s="613"/>
      <c r="C3" s="613"/>
      <c r="D3" s="613"/>
      <c r="E3" s="614"/>
    </row>
    <row r="4" spans="2:5">
      <c r="B4" s="611" t="s">
        <v>4</v>
      </c>
      <c r="C4" s="611"/>
      <c r="D4" s="611"/>
      <c r="E4" s="611"/>
    </row>
    <row r="5" spans="2:5">
      <c r="B5" s="3" t="s">
        <v>5</v>
      </c>
      <c r="C5" s="598">
        <v>14</v>
      </c>
      <c r="D5" s="599" t="s">
        <v>6</v>
      </c>
      <c r="E5" s="3" t="s">
        <v>7</v>
      </c>
    </row>
    <row r="6" spans="2:5">
      <c r="B6" s="3" t="s">
        <v>8</v>
      </c>
      <c r="C6" s="598">
        <v>15</v>
      </c>
      <c r="D6" s="599" t="s">
        <v>9</v>
      </c>
      <c r="E6" s="3" t="s">
        <v>10</v>
      </c>
    </row>
    <row r="7" spans="2:5">
      <c r="B7" s="3"/>
      <c r="C7" s="598">
        <v>16</v>
      </c>
      <c r="D7" s="599" t="s">
        <v>11</v>
      </c>
      <c r="E7" s="3" t="s">
        <v>12</v>
      </c>
    </row>
    <row r="8" spans="2:5">
      <c r="B8" s="3" t="s">
        <v>13</v>
      </c>
      <c r="C8" s="598">
        <v>18</v>
      </c>
      <c r="D8" s="599" t="s">
        <v>14</v>
      </c>
      <c r="E8" s="3" t="s">
        <v>15</v>
      </c>
    </row>
    <row r="9" spans="2:5">
      <c r="B9" s="3"/>
      <c r="C9" s="598">
        <v>19</v>
      </c>
      <c r="D9" s="599" t="s">
        <v>16</v>
      </c>
      <c r="E9" s="3" t="s">
        <v>15</v>
      </c>
    </row>
    <row r="10" spans="2:5">
      <c r="B10" s="3" t="s">
        <v>17</v>
      </c>
      <c r="C10" s="598">
        <v>21</v>
      </c>
      <c r="D10" s="599" t="s">
        <v>18</v>
      </c>
      <c r="E10" s="3" t="s">
        <v>19</v>
      </c>
    </row>
    <row r="11" spans="2:5">
      <c r="B11" s="3" t="s">
        <v>20</v>
      </c>
      <c r="C11" s="598">
        <v>23</v>
      </c>
      <c r="D11" s="599" t="s">
        <v>607</v>
      </c>
      <c r="E11" s="607" t="s">
        <v>21</v>
      </c>
    </row>
    <row r="12" spans="2:5">
      <c r="B12" s="3"/>
      <c r="C12" s="598">
        <v>26</v>
      </c>
      <c r="D12" s="599" t="s">
        <v>608</v>
      </c>
      <c r="E12" s="3" t="s">
        <v>22</v>
      </c>
    </row>
    <row r="13" spans="2:5">
      <c r="B13" s="611" t="s">
        <v>25</v>
      </c>
      <c r="C13" s="611"/>
      <c r="D13" s="611"/>
      <c r="E13" s="611"/>
    </row>
    <row r="14" spans="2:5">
      <c r="B14" s="4" t="s">
        <v>26</v>
      </c>
      <c r="C14" s="598">
        <v>37</v>
      </c>
      <c r="D14" s="599" t="s">
        <v>27</v>
      </c>
      <c r="E14" s="3" t="s">
        <v>28</v>
      </c>
    </row>
    <row r="15" spans="2:5" ht="81">
      <c r="B15" s="3"/>
      <c r="C15" s="600">
        <v>39</v>
      </c>
      <c r="D15" s="601" t="s">
        <v>29</v>
      </c>
      <c r="E15" s="5" t="s">
        <v>269</v>
      </c>
    </row>
    <row r="16" spans="2:5">
      <c r="B16" s="3"/>
      <c r="C16" s="598">
        <v>41</v>
      </c>
      <c r="D16" s="608" t="s">
        <v>31</v>
      </c>
      <c r="E16" s="3" t="s">
        <v>32</v>
      </c>
    </row>
    <row r="17" spans="2:5" s="255" customFormat="1" ht="21" customHeight="1">
      <c r="B17" s="4"/>
      <c r="C17" s="600">
        <v>46</v>
      </c>
      <c r="D17" s="602" t="s">
        <v>33</v>
      </c>
      <c r="E17" s="3" t="s">
        <v>32</v>
      </c>
    </row>
    <row r="18" spans="2:5" s="255" customFormat="1" ht="40.5">
      <c r="B18" s="4"/>
      <c r="C18" s="279">
        <v>47</v>
      </c>
      <c r="D18" s="602" t="s">
        <v>34</v>
      </c>
      <c r="E18" s="4" t="s">
        <v>32</v>
      </c>
    </row>
    <row r="19" spans="2:5">
      <c r="B19" s="3"/>
      <c r="C19" s="598">
        <v>48</v>
      </c>
      <c r="D19" s="599" t="s">
        <v>35</v>
      </c>
      <c r="E19" s="4" t="s">
        <v>32</v>
      </c>
    </row>
    <row r="20" spans="2:5">
      <c r="B20" s="3"/>
      <c r="C20" s="598">
        <v>49</v>
      </c>
      <c r="D20" s="599" t="s">
        <v>36</v>
      </c>
      <c r="E20" s="4" t="s">
        <v>32</v>
      </c>
    </row>
    <row r="21" spans="2:5">
      <c r="B21" s="3"/>
      <c r="C21" s="598">
        <v>50</v>
      </c>
      <c r="D21" s="599" t="s">
        <v>37</v>
      </c>
      <c r="E21" s="4" t="s">
        <v>32</v>
      </c>
    </row>
    <row r="22" spans="2:5">
      <c r="B22" s="3"/>
      <c r="C22" s="598">
        <v>51</v>
      </c>
      <c r="D22" s="599" t="s">
        <v>38</v>
      </c>
      <c r="E22" s="4" t="s">
        <v>32</v>
      </c>
    </row>
    <row r="23" spans="2:5">
      <c r="B23" s="3"/>
      <c r="C23" s="598">
        <v>52</v>
      </c>
      <c r="D23" s="599" t="s">
        <v>39</v>
      </c>
      <c r="E23" s="4" t="s">
        <v>32</v>
      </c>
    </row>
    <row r="24" spans="2:5">
      <c r="B24" s="4" t="s">
        <v>40</v>
      </c>
      <c r="C24" s="603">
        <v>54</v>
      </c>
      <c r="D24" s="599" t="s">
        <v>41</v>
      </c>
      <c r="E24" s="3" t="s">
        <v>42</v>
      </c>
    </row>
    <row r="25" spans="2:5">
      <c r="B25" s="3"/>
      <c r="C25" s="603">
        <v>55</v>
      </c>
      <c r="D25" s="599" t="s">
        <v>43</v>
      </c>
      <c r="E25" s="3" t="s">
        <v>42</v>
      </c>
    </row>
    <row r="26" spans="2:5">
      <c r="B26" s="3"/>
      <c r="C26" s="603">
        <v>56</v>
      </c>
      <c r="D26" s="599" t="s">
        <v>44</v>
      </c>
      <c r="E26" s="3" t="s">
        <v>42</v>
      </c>
    </row>
    <row r="27" spans="2:5">
      <c r="B27" s="3"/>
      <c r="C27" s="598">
        <v>57</v>
      </c>
      <c r="D27" s="599" t="s">
        <v>45</v>
      </c>
      <c r="E27" s="3" t="s">
        <v>42</v>
      </c>
    </row>
    <row r="28" spans="2:5">
      <c r="B28" s="3"/>
      <c r="C28" s="598">
        <v>58</v>
      </c>
      <c r="D28" s="599" t="s">
        <v>46</v>
      </c>
      <c r="E28" s="3" t="s">
        <v>42</v>
      </c>
    </row>
    <row r="29" spans="2:5">
      <c r="B29" s="3"/>
      <c r="C29" s="598">
        <v>59</v>
      </c>
      <c r="D29" s="599" t="s">
        <v>47</v>
      </c>
      <c r="E29" s="3" t="s">
        <v>42</v>
      </c>
    </row>
    <row r="30" spans="2:5">
      <c r="B30" s="3"/>
      <c r="C30" s="598">
        <v>60</v>
      </c>
      <c r="D30" s="599" t="s">
        <v>48</v>
      </c>
      <c r="E30" s="3" t="s">
        <v>42</v>
      </c>
    </row>
    <row r="31" spans="2:5">
      <c r="B31" s="3"/>
      <c r="C31" s="598">
        <v>61</v>
      </c>
      <c r="D31" s="599" t="s">
        <v>49</v>
      </c>
      <c r="E31" s="3" t="s">
        <v>42</v>
      </c>
    </row>
    <row r="32" spans="2:5">
      <c r="B32" s="3"/>
      <c r="C32" s="598">
        <v>62</v>
      </c>
      <c r="D32" s="599" t="s">
        <v>50</v>
      </c>
      <c r="E32" s="3" t="s">
        <v>51</v>
      </c>
    </row>
    <row r="33" spans="2:5">
      <c r="B33" s="3" t="s">
        <v>52</v>
      </c>
      <c r="C33" s="598">
        <v>63</v>
      </c>
      <c r="D33" s="599" t="s">
        <v>53</v>
      </c>
      <c r="E33" s="3" t="s">
        <v>54</v>
      </c>
    </row>
    <row r="34" spans="2:5">
      <c r="B34" s="3"/>
      <c r="C34" s="598">
        <v>64</v>
      </c>
      <c r="D34" s="599" t="s">
        <v>55</v>
      </c>
      <c r="E34" s="3" t="s">
        <v>54</v>
      </c>
    </row>
    <row r="35" spans="2:5">
      <c r="B35" s="4" t="s">
        <v>56</v>
      </c>
      <c r="C35" s="598">
        <v>67</v>
      </c>
      <c r="D35" s="599" t="s">
        <v>609</v>
      </c>
      <c r="E35" s="3" t="s">
        <v>57</v>
      </c>
    </row>
    <row r="36" spans="2:5">
      <c r="B36" s="3" t="s">
        <v>58</v>
      </c>
      <c r="C36" s="598">
        <v>71</v>
      </c>
      <c r="D36" s="599" t="s">
        <v>59</v>
      </c>
      <c r="E36" s="3" t="s">
        <v>60</v>
      </c>
    </row>
    <row r="37" spans="2:5">
      <c r="B37" s="3"/>
      <c r="C37" s="598">
        <v>72</v>
      </c>
      <c r="D37" s="599" t="s">
        <v>61</v>
      </c>
      <c r="E37" s="3" t="s">
        <v>60</v>
      </c>
    </row>
    <row r="38" spans="2:5">
      <c r="B38" s="3"/>
      <c r="C38" s="598">
        <v>73</v>
      </c>
      <c r="D38" s="599" t="s">
        <v>62</v>
      </c>
      <c r="E38" s="3" t="s">
        <v>60</v>
      </c>
    </row>
    <row r="39" spans="2:5">
      <c r="B39" s="3" t="s">
        <v>63</v>
      </c>
      <c r="C39" s="598">
        <v>75</v>
      </c>
      <c r="D39" s="599" t="s">
        <v>64</v>
      </c>
      <c r="E39" s="3" t="s">
        <v>30</v>
      </c>
    </row>
    <row r="40" spans="2:5">
      <c r="B40" s="3" t="s">
        <v>23</v>
      </c>
      <c r="C40" s="598">
        <v>78</v>
      </c>
      <c r="D40" s="599" t="s">
        <v>65</v>
      </c>
      <c r="E40" s="3" t="s">
        <v>24</v>
      </c>
    </row>
    <row r="41" spans="2:5">
      <c r="B41" s="3"/>
      <c r="C41" s="598">
        <v>79</v>
      </c>
      <c r="D41" s="599" t="s">
        <v>66</v>
      </c>
      <c r="E41" s="3" t="s">
        <v>24</v>
      </c>
    </row>
    <row r="42" spans="2:5">
      <c r="B42" s="611" t="s">
        <v>67</v>
      </c>
      <c r="C42" s="611"/>
      <c r="D42" s="611"/>
      <c r="E42" s="611"/>
    </row>
    <row r="43" spans="2:5">
      <c r="B43" s="3" t="s">
        <v>68</v>
      </c>
      <c r="C43" s="598">
        <v>99</v>
      </c>
      <c r="D43" s="599" t="s">
        <v>69</v>
      </c>
      <c r="E43" s="3" t="s">
        <v>70</v>
      </c>
    </row>
    <row r="44" spans="2:5">
      <c r="B44" s="3"/>
      <c r="C44" s="598">
        <v>100</v>
      </c>
      <c r="D44" s="599" t="s">
        <v>71</v>
      </c>
      <c r="E44" s="3" t="s">
        <v>70</v>
      </c>
    </row>
    <row r="45" spans="2:5">
      <c r="B45" s="611" t="s">
        <v>72</v>
      </c>
      <c r="C45" s="611"/>
      <c r="D45" s="611"/>
      <c r="E45" s="611"/>
    </row>
    <row r="46" spans="2:5">
      <c r="B46" s="3" t="s">
        <v>73</v>
      </c>
      <c r="C46" s="609">
        <v>127</v>
      </c>
      <c r="D46" s="599" t="s">
        <v>83</v>
      </c>
      <c r="E46" s="3" t="s">
        <v>74</v>
      </c>
    </row>
    <row r="47" spans="2:5">
      <c r="B47" s="3"/>
      <c r="C47" s="610"/>
      <c r="D47" s="599" t="s">
        <v>84</v>
      </c>
      <c r="E47" s="3" t="s">
        <v>74</v>
      </c>
    </row>
    <row r="48" spans="2:5">
      <c r="B48" s="3"/>
      <c r="C48" s="598">
        <v>128</v>
      </c>
      <c r="D48" s="599" t="s">
        <v>85</v>
      </c>
      <c r="E48" s="3" t="s">
        <v>74</v>
      </c>
    </row>
    <row r="49" spans="2:5">
      <c r="B49" s="3"/>
      <c r="C49" s="598">
        <v>129</v>
      </c>
      <c r="D49" s="599" t="s">
        <v>86</v>
      </c>
      <c r="E49" s="3" t="s">
        <v>74</v>
      </c>
    </row>
    <row r="50" spans="2:5">
      <c r="B50" s="3"/>
      <c r="C50" s="598">
        <v>130</v>
      </c>
      <c r="D50" s="599" t="s">
        <v>87</v>
      </c>
      <c r="E50" s="3" t="s">
        <v>74</v>
      </c>
    </row>
    <row r="51" spans="2:5">
      <c r="B51" s="611" t="s">
        <v>77</v>
      </c>
      <c r="C51" s="611"/>
      <c r="D51" s="611"/>
      <c r="E51" s="611"/>
    </row>
    <row r="52" spans="2:5">
      <c r="B52" s="3" t="s">
        <v>78</v>
      </c>
      <c r="C52" s="598">
        <v>118</v>
      </c>
      <c r="D52" s="599" t="s">
        <v>79</v>
      </c>
      <c r="E52" s="3" t="s">
        <v>76</v>
      </c>
    </row>
    <row r="53" spans="2:5">
      <c r="B53" s="3"/>
      <c r="C53" s="598">
        <v>119</v>
      </c>
      <c r="D53" s="599" t="s">
        <v>80</v>
      </c>
      <c r="E53" s="3" t="s">
        <v>76</v>
      </c>
    </row>
    <row r="54" spans="2:5">
      <c r="B54" s="3"/>
      <c r="C54" s="598">
        <v>120</v>
      </c>
      <c r="D54" s="599" t="s">
        <v>81</v>
      </c>
      <c r="E54" s="3" t="s">
        <v>82</v>
      </c>
    </row>
    <row r="56" spans="2:5">
      <c r="B56" s="597" t="s">
        <v>611</v>
      </c>
      <c r="D56" s="606"/>
    </row>
    <row r="61" spans="2:5">
      <c r="D61" s="606"/>
    </row>
  </sheetData>
  <mergeCells count="11">
    <mergeCell ref="B51:E51"/>
    <mergeCell ref="B1:E1"/>
    <mergeCell ref="B2:B3"/>
    <mergeCell ref="C2:C3"/>
    <mergeCell ref="D2:D3"/>
    <mergeCell ref="E2:E3"/>
    <mergeCell ref="C46:C47"/>
    <mergeCell ref="B4:E4"/>
    <mergeCell ref="B13:E13"/>
    <mergeCell ref="B42:E42"/>
    <mergeCell ref="B45:E45"/>
  </mergeCells>
  <phoneticPr fontId="39" type="noConversion"/>
  <pageMargins left="0.19685039370078741" right="0.27559055118110237" top="0.61" bottom="0.49" header="0.31496062992125984" footer="0.54"/>
  <pageSetup paperSize="9" scale="76" fitToHeight="0" orientation="portrait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9385-3FF7-4250-9A36-0B82A1C8F048}">
  <sheetPr>
    <tabColor rgb="FFFF0000"/>
  </sheetPr>
  <dimension ref="B1:F21"/>
  <sheetViews>
    <sheetView topLeftCell="A7" workbookViewId="0">
      <selection activeCell="D17" sqref="D17"/>
    </sheetView>
  </sheetViews>
  <sheetFormatPr defaultColWidth="9" defaultRowHeight="21"/>
  <cols>
    <col min="1" max="1" width="9" style="9"/>
    <col min="2" max="2" width="13.42578125" style="9" customWidth="1"/>
    <col min="3" max="3" width="15.28515625" style="9" customWidth="1"/>
    <col min="4" max="6" width="17.42578125" style="9" customWidth="1"/>
    <col min="7" max="16384" width="9" style="9"/>
  </cols>
  <sheetData>
    <row r="1" spans="2:6">
      <c r="B1" s="615" t="s">
        <v>239</v>
      </c>
      <c r="C1" s="615"/>
      <c r="D1" s="615"/>
      <c r="E1" s="615"/>
      <c r="F1" s="615"/>
    </row>
    <row r="2" spans="2:6">
      <c r="B2" s="136" t="s">
        <v>26</v>
      </c>
    </row>
    <row r="3" spans="2:6">
      <c r="B3" s="9" t="s">
        <v>242</v>
      </c>
    </row>
    <row r="5" spans="2:6">
      <c r="B5" s="648" t="s">
        <v>172</v>
      </c>
      <c r="C5" s="648"/>
      <c r="D5" s="648"/>
      <c r="E5" s="648"/>
      <c r="F5" s="648"/>
    </row>
    <row r="6" spans="2:6" ht="63">
      <c r="B6" s="140" t="s">
        <v>211</v>
      </c>
      <c r="C6" s="140" t="s">
        <v>243</v>
      </c>
      <c r="D6" s="140" t="s">
        <v>244</v>
      </c>
      <c r="E6" s="140" t="s">
        <v>245</v>
      </c>
      <c r="F6" s="140" t="s">
        <v>246</v>
      </c>
    </row>
    <row r="7" spans="2:6">
      <c r="B7" s="141" t="s">
        <v>98</v>
      </c>
      <c r="C7" s="150">
        <v>2630058</v>
      </c>
      <c r="D7" s="158"/>
      <c r="E7" s="155">
        <f>+D7*100/C7</f>
        <v>0</v>
      </c>
      <c r="F7" s="155">
        <f>+D7*100/C11</f>
        <v>0</v>
      </c>
    </row>
    <row r="8" spans="2:6">
      <c r="B8" s="141" t="s">
        <v>137</v>
      </c>
      <c r="C8" s="150">
        <v>1117925</v>
      </c>
      <c r="D8" s="159"/>
      <c r="E8" s="155">
        <f>+D8*100/C8</f>
        <v>0</v>
      </c>
      <c r="F8" s="155">
        <f>+D8*100/C11</f>
        <v>0</v>
      </c>
    </row>
    <row r="9" spans="2:6">
      <c r="B9" s="141" t="s">
        <v>100</v>
      </c>
      <c r="C9" s="150">
        <v>1576915</v>
      </c>
      <c r="D9" s="154">
        <v>490644</v>
      </c>
      <c r="E9" s="155">
        <f>+D9*100/C9</f>
        <v>31.114169121354035</v>
      </c>
      <c r="F9" s="155">
        <f>+D9*100/C11</f>
        <v>7.3254413981410034</v>
      </c>
    </row>
    <row r="10" spans="2:6">
      <c r="B10" s="141" t="s">
        <v>138</v>
      </c>
      <c r="C10" s="150">
        <v>1372910</v>
      </c>
      <c r="D10" s="150">
        <f>231085+12218</f>
        <v>243303</v>
      </c>
      <c r="E10" s="155">
        <f>+D10*100/C10</f>
        <v>17.721700621308024</v>
      </c>
      <c r="F10" s="155">
        <f>+D10*100/C11</f>
        <v>3.6325765086129671</v>
      </c>
    </row>
    <row r="11" spans="2:6">
      <c r="B11" s="151" t="s">
        <v>240</v>
      </c>
      <c r="C11" s="152">
        <v>6697808</v>
      </c>
      <c r="D11" s="152"/>
      <c r="E11" s="155">
        <f>+D11*100/C11</f>
        <v>0</v>
      </c>
      <c r="F11" s="153"/>
    </row>
    <row r="12" spans="2:6">
      <c r="B12" s="156" t="s">
        <v>247</v>
      </c>
      <c r="C12" s="157"/>
      <c r="D12" s="157"/>
    </row>
    <row r="14" spans="2:6">
      <c r="B14" s="648" t="s">
        <v>173</v>
      </c>
      <c r="C14" s="648"/>
      <c r="D14" s="648"/>
      <c r="E14" s="648"/>
      <c r="F14" s="648"/>
    </row>
    <row r="15" spans="2:6" ht="63">
      <c r="B15" s="140" t="s">
        <v>211</v>
      </c>
      <c r="C15" s="140" t="s">
        <v>243</v>
      </c>
      <c r="D15" s="140" t="s">
        <v>244</v>
      </c>
      <c r="E15" s="140" t="s">
        <v>245</v>
      </c>
      <c r="F15" s="140" t="s">
        <v>246</v>
      </c>
    </row>
    <row r="16" spans="2:6">
      <c r="B16" s="141" t="s">
        <v>98</v>
      </c>
      <c r="C16" s="150">
        <v>2625794</v>
      </c>
      <c r="D16" s="154"/>
      <c r="E16" s="155">
        <f>+D16*100/C16</f>
        <v>0</v>
      </c>
      <c r="F16" s="155">
        <f>+D16*100/C20</f>
        <v>0</v>
      </c>
    </row>
    <row r="17" spans="2:6">
      <c r="B17" s="141" t="s">
        <v>137</v>
      </c>
      <c r="C17" s="150">
        <v>1113378</v>
      </c>
      <c r="D17" s="150"/>
      <c r="E17" s="155">
        <f>+D17*100/C17</f>
        <v>0</v>
      </c>
      <c r="F17" s="155">
        <f>+D17*100/C20</f>
        <v>0</v>
      </c>
    </row>
    <row r="18" spans="2:6">
      <c r="B18" s="141" t="s">
        <v>100</v>
      </c>
      <c r="C18" s="150">
        <v>1573230</v>
      </c>
      <c r="D18" s="154"/>
      <c r="E18" s="155">
        <f>+D18*100/C18</f>
        <v>0</v>
      </c>
      <c r="F18" s="155">
        <f>+D18*100/C20</f>
        <v>0</v>
      </c>
    </row>
    <row r="19" spans="2:6">
      <c r="B19" s="141" t="s">
        <v>138</v>
      </c>
      <c r="C19" s="150">
        <v>1367842</v>
      </c>
      <c r="D19" s="150"/>
      <c r="E19" s="155">
        <f>+D19*100/C19</f>
        <v>0</v>
      </c>
      <c r="F19" s="155">
        <f>+D19*100/C20</f>
        <v>0</v>
      </c>
    </row>
    <row r="20" spans="2:6">
      <c r="B20" s="151" t="s">
        <v>240</v>
      </c>
      <c r="C20" s="152">
        <f>SUM(C16:C19)</f>
        <v>6680244</v>
      </c>
      <c r="D20" s="152"/>
      <c r="E20" s="155">
        <f>+D20*100/C20</f>
        <v>0</v>
      </c>
      <c r="F20" s="153"/>
    </row>
    <row r="21" spans="2:6">
      <c r="B21" s="156" t="s">
        <v>247</v>
      </c>
      <c r="C21" s="157"/>
      <c r="D21" s="157"/>
    </row>
  </sheetData>
  <mergeCells count="3">
    <mergeCell ref="B14:F14"/>
    <mergeCell ref="B1:F1"/>
    <mergeCell ref="B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221A9-ECB2-43DB-B97A-D1F8998E4110}">
  <sheetPr>
    <tabColor rgb="FFFF0000"/>
  </sheetPr>
  <dimension ref="A1:P27"/>
  <sheetViews>
    <sheetView topLeftCell="A4" workbookViewId="0">
      <selection activeCell="P16" sqref="P16"/>
    </sheetView>
  </sheetViews>
  <sheetFormatPr defaultRowHeight="15"/>
  <cols>
    <col min="1" max="1" width="24.7109375" customWidth="1"/>
    <col min="2" max="5" width="11.5703125" bestFit="1" customWidth="1"/>
    <col min="6" max="10" width="11.28515625" customWidth="1"/>
    <col min="11" max="11" width="12.140625" customWidth="1"/>
    <col min="12" max="12" width="11.42578125" customWidth="1"/>
  </cols>
  <sheetData>
    <row r="1" spans="1:16" ht="21">
      <c r="A1" s="615" t="s">
        <v>239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</row>
    <row r="2" spans="1:16" ht="21">
      <c r="A2" s="615" t="s">
        <v>26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</row>
    <row r="3" spans="1:16" ht="21">
      <c r="A3" s="615" t="s">
        <v>248</v>
      </c>
      <c r="B3" s="615"/>
      <c r="C3" s="615"/>
      <c r="D3" s="615"/>
      <c r="E3" s="615"/>
      <c r="F3" s="615"/>
      <c r="G3" s="615"/>
      <c r="H3" s="615"/>
      <c r="I3" s="615"/>
      <c r="J3" s="8"/>
      <c r="K3" s="9"/>
      <c r="L3" s="9"/>
      <c r="M3" s="9"/>
    </row>
    <row r="4" spans="1:16" ht="21">
      <c r="A4" s="9"/>
      <c r="B4" s="9"/>
      <c r="C4" s="9"/>
      <c r="D4" s="9"/>
      <c r="E4" s="9"/>
      <c r="F4" s="9"/>
      <c r="H4" s="9" t="s">
        <v>241</v>
      </c>
      <c r="I4" s="9"/>
      <c r="J4" s="9"/>
    </row>
    <row r="5" spans="1:16" ht="21">
      <c r="A5" s="654" t="s">
        <v>211</v>
      </c>
      <c r="B5" s="651" t="s">
        <v>249</v>
      </c>
      <c r="C5" s="652"/>
      <c r="D5" s="652"/>
      <c r="E5" s="652"/>
      <c r="F5" s="652"/>
      <c r="G5" s="652"/>
      <c r="H5" s="652"/>
      <c r="I5" s="652"/>
      <c r="J5" s="653"/>
      <c r="K5" s="649" t="s">
        <v>250</v>
      </c>
      <c r="L5" s="649" t="s">
        <v>251</v>
      </c>
      <c r="M5" s="13" t="s">
        <v>252</v>
      </c>
      <c r="N5" s="649" t="s">
        <v>253</v>
      </c>
      <c r="O5" s="649" t="s">
        <v>254</v>
      </c>
      <c r="P5" s="13" t="s">
        <v>252</v>
      </c>
    </row>
    <row r="6" spans="1:16" ht="21">
      <c r="A6" s="655"/>
      <c r="B6" s="180">
        <v>2558</v>
      </c>
      <c r="C6" s="185">
        <v>2559</v>
      </c>
      <c r="D6" s="185">
        <v>2560</v>
      </c>
      <c r="E6" s="180">
        <v>2561</v>
      </c>
      <c r="F6" s="180">
        <v>2562</v>
      </c>
      <c r="G6" s="180">
        <v>2563</v>
      </c>
      <c r="H6" s="180">
        <v>2564</v>
      </c>
      <c r="I6" s="191">
        <v>2565</v>
      </c>
      <c r="J6" s="180">
        <v>2566</v>
      </c>
      <c r="K6" s="650"/>
      <c r="L6" s="650"/>
      <c r="N6" s="650"/>
      <c r="O6" s="650"/>
    </row>
    <row r="7" spans="1:16" ht="21">
      <c r="A7" s="160" t="s">
        <v>98</v>
      </c>
      <c r="B7" s="161">
        <v>936574</v>
      </c>
      <c r="C7" s="162">
        <v>1330789</v>
      </c>
      <c r="D7" s="162">
        <v>1388559</v>
      </c>
      <c r="E7" s="162">
        <v>982338</v>
      </c>
      <c r="F7" s="162">
        <v>1225365</v>
      </c>
      <c r="G7" s="162">
        <v>1016849</v>
      </c>
      <c r="H7" s="186">
        <v>772858</v>
      </c>
      <c r="I7" s="193">
        <v>1249291</v>
      </c>
      <c r="J7" s="181"/>
      <c r="K7" s="163">
        <f>+F7*100/F12</f>
        <v>46.03250391817145</v>
      </c>
      <c r="L7" s="163">
        <f>+G7*100/G12</f>
        <v>43.005075944623904</v>
      </c>
      <c r="M7" s="164">
        <f>+(G7-F7)/F7</f>
        <v>-0.17016644020353119</v>
      </c>
      <c r="N7" s="163">
        <f>+H7*100/H12</f>
        <v>43.241649415319195</v>
      </c>
      <c r="O7" s="163">
        <f>+I7*100/I12</f>
        <v>51.739517215844756</v>
      </c>
      <c r="P7" s="164">
        <f>+(I7-H7)/H7</f>
        <v>0.61645606308015188</v>
      </c>
    </row>
    <row r="8" spans="1:16" ht="21">
      <c r="A8" s="160" t="s">
        <v>137</v>
      </c>
      <c r="B8" s="161">
        <v>239636</v>
      </c>
      <c r="C8" s="165">
        <v>250144</v>
      </c>
      <c r="D8" s="165">
        <v>252544</v>
      </c>
      <c r="E8" s="165">
        <v>295241</v>
      </c>
      <c r="F8" s="165">
        <v>332852</v>
      </c>
      <c r="G8" s="165">
        <v>473876</v>
      </c>
      <c r="H8" s="187">
        <v>149786</v>
      </c>
      <c r="I8" s="194">
        <v>149786</v>
      </c>
      <c r="J8" s="182"/>
      <c r="K8" s="163">
        <f>+F8*100/F12</f>
        <v>12.504038383804991</v>
      </c>
      <c r="L8" s="163">
        <f>+G8*100/G12</f>
        <v>20.041395889000825</v>
      </c>
      <c r="M8" s="164">
        <f t="shared" ref="M8:M12" si="0">+(G8-F8)/F8</f>
        <v>0.42368379940634276</v>
      </c>
      <c r="N8" s="163">
        <f>+H8*100/H12</f>
        <v>8.3805740502433839</v>
      </c>
      <c r="O8" s="163">
        <f>+I8*100/I12</f>
        <v>6.2034028306395568</v>
      </c>
      <c r="P8" s="164">
        <f>+(I8-H8)/H8</f>
        <v>0</v>
      </c>
    </row>
    <row r="9" spans="1:16" ht="21">
      <c r="A9" s="160" t="s">
        <v>100</v>
      </c>
      <c r="B9" s="161">
        <v>387813</v>
      </c>
      <c r="C9" s="162">
        <v>624455</v>
      </c>
      <c r="D9" s="162">
        <v>643865</v>
      </c>
      <c r="E9" s="162">
        <v>494862</v>
      </c>
      <c r="F9" s="162">
        <v>592355</v>
      </c>
      <c r="G9" s="162">
        <v>428090</v>
      </c>
      <c r="H9" s="188">
        <v>672103</v>
      </c>
      <c r="I9" s="195">
        <v>663993</v>
      </c>
      <c r="J9" s="181"/>
      <c r="K9" s="163">
        <f>+F9*100/F12</f>
        <v>22.252621756332562</v>
      </c>
      <c r="L9" s="163">
        <f>+G9*100/G12</f>
        <v>18.104991951739194</v>
      </c>
      <c r="M9" s="164">
        <f t="shared" si="0"/>
        <v>-0.2773083708249276</v>
      </c>
      <c r="N9" s="163">
        <f>+H9*100/H12</f>
        <v>37.604375314720528</v>
      </c>
      <c r="O9" s="163">
        <f>+I9*100/I12</f>
        <v>27.499339429084504</v>
      </c>
      <c r="P9" s="164">
        <f>+(I9-H9)/H9</f>
        <v>-1.2066602886759916E-2</v>
      </c>
    </row>
    <row r="10" spans="1:16" ht="21">
      <c r="A10" s="160" t="s">
        <v>138</v>
      </c>
      <c r="B10" s="161">
        <v>321209</v>
      </c>
      <c r="C10" s="165">
        <v>514493</v>
      </c>
      <c r="D10" s="165">
        <v>537723</v>
      </c>
      <c r="E10" s="165">
        <v>504690</v>
      </c>
      <c r="F10" s="165">
        <v>511384</v>
      </c>
      <c r="G10" s="165">
        <v>445671</v>
      </c>
      <c r="H10" s="189">
        <v>192553</v>
      </c>
      <c r="I10" s="196">
        <v>501294</v>
      </c>
      <c r="J10" s="183"/>
      <c r="K10" s="163">
        <f>+F10*100/F12</f>
        <v>19.210835941690998</v>
      </c>
      <c r="L10" s="163">
        <f>+G10*100/G12</f>
        <v>18.848536214636077</v>
      </c>
      <c r="M10" s="164">
        <f t="shared" si="0"/>
        <v>-0.1285003050545187</v>
      </c>
      <c r="N10" s="163">
        <f>+H10*100/H12</f>
        <v>10.773401219716892</v>
      </c>
      <c r="O10" s="163">
        <f>+I10*100/I12</f>
        <v>20.76114335507074</v>
      </c>
      <c r="P10" s="164">
        <f>+(I10-H10)/H10</f>
        <v>1.6034078928918272</v>
      </c>
    </row>
    <row r="11" spans="1:16" ht="21">
      <c r="A11" s="167" t="s">
        <v>255</v>
      </c>
      <c r="B11" s="168">
        <v>0</v>
      </c>
      <c r="C11" s="169">
        <v>0</v>
      </c>
      <c r="D11" s="166">
        <v>429792</v>
      </c>
      <c r="E11" s="166">
        <v>441170</v>
      </c>
      <c r="F11" s="166"/>
      <c r="G11" s="166"/>
      <c r="H11" s="187"/>
      <c r="I11" s="194"/>
      <c r="J11" s="182"/>
      <c r="K11" s="170"/>
      <c r="L11" s="170"/>
      <c r="N11" s="170"/>
      <c r="O11" s="170"/>
    </row>
    <row r="12" spans="1:16" ht="21">
      <c r="A12" s="171" t="s">
        <v>226</v>
      </c>
      <c r="B12" s="172">
        <v>1885232</v>
      </c>
      <c r="C12" s="173">
        <v>2719881</v>
      </c>
      <c r="D12" s="173">
        <v>2822691</v>
      </c>
      <c r="E12" s="173">
        <f>+E7+E8+E9+E10</f>
        <v>2277131</v>
      </c>
      <c r="F12" s="173">
        <f>+F7+F8+F9+F10</f>
        <v>2661956</v>
      </c>
      <c r="G12" s="173">
        <f>+G7+G8+G9+G10</f>
        <v>2364486</v>
      </c>
      <c r="H12" s="190">
        <f>+H7+H8+H9+H10</f>
        <v>1787300</v>
      </c>
      <c r="I12" s="197">
        <v>2414578</v>
      </c>
      <c r="J12" s="184"/>
      <c r="K12" s="174"/>
      <c r="L12" s="174"/>
      <c r="M12" s="164">
        <f t="shared" si="0"/>
        <v>-0.1117486539972862</v>
      </c>
      <c r="N12" s="174"/>
      <c r="O12" s="174"/>
      <c r="P12" s="164">
        <f>+(I12-H12)/H12</f>
        <v>0.35096402394673532</v>
      </c>
    </row>
    <row r="13" spans="1:16" ht="21">
      <c r="A13" s="160" t="s">
        <v>185</v>
      </c>
      <c r="B13" s="161">
        <v>6380147</v>
      </c>
      <c r="C13" s="165">
        <v>7197862</v>
      </c>
      <c r="D13" s="165">
        <v>7613453</v>
      </c>
      <c r="E13" s="165">
        <v>7197239</v>
      </c>
      <c r="F13" s="165">
        <v>7854401</v>
      </c>
      <c r="G13" s="165">
        <v>7276969</v>
      </c>
      <c r="H13" s="165"/>
      <c r="I13" s="192"/>
      <c r="J13" s="165"/>
      <c r="K13" s="175"/>
      <c r="L13" s="175"/>
      <c r="N13" s="175"/>
      <c r="O13" s="175"/>
    </row>
    <row r="14" spans="1:16" ht="21">
      <c r="A14" s="160" t="s">
        <v>256</v>
      </c>
      <c r="B14" s="161">
        <f t="shared" ref="B14:G14" si="1">+B12*100/B13</f>
        <v>29.548410091491622</v>
      </c>
      <c r="C14" s="161">
        <f t="shared" si="1"/>
        <v>37.787345742388503</v>
      </c>
      <c r="D14" s="161">
        <f t="shared" si="1"/>
        <v>37.075043347611128</v>
      </c>
      <c r="E14" s="161">
        <f t="shared" si="1"/>
        <v>31.638952103716438</v>
      </c>
      <c r="F14" s="161">
        <f t="shared" si="1"/>
        <v>33.891266819710374</v>
      </c>
      <c r="G14" s="161">
        <f t="shared" si="1"/>
        <v>32.49273152049981</v>
      </c>
      <c r="H14" s="161"/>
      <c r="I14" s="161"/>
      <c r="J14" s="161"/>
      <c r="K14" s="176"/>
      <c r="L14" s="176"/>
      <c r="N14" s="176"/>
      <c r="O14" s="176"/>
    </row>
    <row r="15" spans="1:16" ht="21">
      <c r="A15" s="177" t="s">
        <v>257</v>
      </c>
      <c r="G15" s="178"/>
      <c r="H15" s="178"/>
      <c r="I15" s="178"/>
      <c r="J15" s="178"/>
    </row>
    <row r="16" spans="1:16" ht="21">
      <c r="A16" s="177" t="s">
        <v>258</v>
      </c>
      <c r="G16" s="178"/>
    </row>
    <row r="17" spans="1:7" ht="21">
      <c r="A17" s="177" t="s">
        <v>259</v>
      </c>
      <c r="G17" s="178"/>
    </row>
    <row r="18" spans="1:7" ht="21">
      <c r="A18" s="179" t="s">
        <v>260</v>
      </c>
      <c r="G18" s="178"/>
    </row>
    <row r="19" spans="1:7" ht="18.75">
      <c r="A19" s="179" t="s">
        <v>261</v>
      </c>
    </row>
    <row r="20" spans="1:7" ht="18.75">
      <c r="A20" s="179" t="s">
        <v>262</v>
      </c>
    </row>
    <row r="21" spans="1:7" ht="21">
      <c r="A21" s="23"/>
    </row>
    <row r="22" spans="1:7" ht="21">
      <c r="A22" s="23" t="s">
        <v>263</v>
      </c>
    </row>
    <row r="23" spans="1:7" ht="21">
      <c r="A23" s="23" t="s">
        <v>264</v>
      </c>
    </row>
    <row r="24" spans="1:7" ht="21">
      <c r="A24" s="23" t="s">
        <v>265</v>
      </c>
    </row>
    <row r="25" spans="1:7" ht="21">
      <c r="A25" s="23" t="s">
        <v>266</v>
      </c>
    </row>
    <row r="26" spans="1:7" ht="21">
      <c r="A26" s="23" t="s">
        <v>267</v>
      </c>
    </row>
    <row r="27" spans="1:7" ht="21">
      <c r="A27" s="23" t="s">
        <v>268</v>
      </c>
    </row>
  </sheetData>
  <mergeCells count="9">
    <mergeCell ref="N5:N6"/>
    <mergeCell ref="O5:O6"/>
    <mergeCell ref="B5:J5"/>
    <mergeCell ref="A1:M1"/>
    <mergeCell ref="A2:M2"/>
    <mergeCell ref="A3:I3"/>
    <mergeCell ref="A5:A6"/>
    <mergeCell ref="K5:K6"/>
    <mergeCell ref="L5:L6"/>
  </mergeCells>
  <pageMargins left="0.7" right="0.7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1346-D8B7-4651-9CE1-AD9E357ABD18}">
  <sheetPr>
    <tabColor rgb="FFFF0000"/>
  </sheetPr>
  <dimension ref="B1:S16"/>
  <sheetViews>
    <sheetView zoomScaleNormal="100" workbookViewId="0">
      <selection activeCell="J18" sqref="J18"/>
    </sheetView>
  </sheetViews>
  <sheetFormatPr defaultColWidth="9" defaultRowHeight="21"/>
  <cols>
    <col min="1" max="1" width="1.5703125" style="9" customWidth="1"/>
    <col min="2" max="2" width="13.7109375" style="9" customWidth="1"/>
    <col min="3" max="3" width="11.7109375" style="9" hidden="1" customWidth="1"/>
    <col min="4" max="7" width="11.7109375" style="198" customWidth="1"/>
    <col min="8" max="8" width="11.7109375" style="9" customWidth="1"/>
    <col min="9" max="9" width="11.28515625" style="9" customWidth="1"/>
    <col min="10" max="10" width="11" style="9" bestFit="1" customWidth="1"/>
    <col min="11" max="11" width="11.140625" style="9" bestFit="1" customWidth="1"/>
    <col min="12" max="16384" width="9" style="9"/>
  </cols>
  <sheetData>
    <row r="1" spans="2:19">
      <c r="B1" s="9" t="s">
        <v>239</v>
      </c>
      <c r="D1" s="9"/>
      <c r="E1" s="9"/>
      <c r="F1" s="9"/>
      <c r="G1" s="9"/>
    </row>
    <row r="2" spans="2:19">
      <c r="B2" s="136" t="s">
        <v>26</v>
      </c>
    </row>
    <row r="3" spans="2:19">
      <c r="B3" s="199" t="s">
        <v>270</v>
      </c>
      <c r="C3" s="200"/>
      <c r="D3" s="199"/>
      <c r="E3" s="199"/>
      <c r="F3" s="199"/>
      <c r="G3" s="199"/>
    </row>
    <row r="4" spans="2:19">
      <c r="H4" s="198" t="s">
        <v>271</v>
      </c>
    </row>
    <row r="5" spans="2:19">
      <c r="B5" s="656" t="s">
        <v>211</v>
      </c>
      <c r="C5" s="219" t="s">
        <v>249</v>
      </c>
      <c r="D5" s="657" t="s">
        <v>273</v>
      </c>
      <c r="E5" s="658"/>
      <c r="F5" s="658"/>
      <c r="G5" s="658"/>
      <c r="H5" s="658"/>
      <c r="I5" s="658"/>
      <c r="J5" s="659"/>
      <c r="K5" s="201"/>
      <c r="L5" s="201"/>
      <c r="M5" s="202"/>
      <c r="N5" s="202"/>
    </row>
    <row r="6" spans="2:19">
      <c r="B6" s="656"/>
      <c r="C6" s="218">
        <v>2559</v>
      </c>
      <c r="D6" s="218">
        <v>2560</v>
      </c>
      <c r="E6" s="218">
        <v>2561</v>
      </c>
      <c r="F6" s="218">
        <v>2562</v>
      </c>
      <c r="G6" s="218">
        <v>2563</v>
      </c>
      <c r="H6" s="218">
        <v>2564</v>
      </c>
      <c r="I6" s="218">
        <v>2565</v>
      </c>
      <c r="J6" s="218">
        <v>2566</v>
      </c>
      <c r="K6" s="201"/>
      <c r="L6" s="201"/>
      <c r="M6" s="202"/>
      <c r="N6" s="202"/>
    </row>
    <row r="7" spans="2:19">
      <c r="B7" s="160" t="s">
        <v>98</v>
      </c>
      <c r="C7" s="203"/>
      <c r="D7" s="149">
        <v>9</v>
      </c>
      <c r="E7" s="149">
        <v>26</v>
      </c>
      <c r="F7" s="149">
        <v>12</v>
      </c>
      <c r="G7" s="149">
        <v>64</v>
      </c>
      <c r="H7" s="149">
        <v>149</v>
      </c>
      <c r="I7" s="149">
        <v>206</v>
      </c>
      <c r="J7" s="149"/>
      <c r="K7" s="201"/>
      <c r="L7" s="201"/>
      <c r="M7" s="202"/>
      <c r="N7" s="202"/>
    </row>
    <row r="8" spans="2:19">
      <c r="B8" s="204" t="s">
        <v>137</v>
      </c>
      <c r="C8" s="205">
        <v>2</v>
      </c>
      <c r="D8" s="206">
        <v>4</v>
      </c>
      <c r="E8" s="206">
        <v>37</v>
      </c>
      <c r="F8" s="206">
        <v>46</v>
      </c>
      <c r="G8" s="207">
        <v>35</v>
      </c>
      <c r="H8" s="220"/>
      <c r="I8" s="220"/>
      <c r="J8" s="220"/>
      <c r="K8" s="208"/>
      <c r="L8" s="208"/>
      <c r="M8" s="208"/>
      <c r="N8" s="208"/>
      <c r="O8" s="208"/>
      <c r="P8" s="208"/>
      <c r="Q8" s="208"/>
      <c r="R8" s="208"/>
      <c r="S8" s="208"/>
    </row>
    <row r="9" spans="2:19">
      <c r="B9" s="160" t="s">
        <v>100</v>
      </c>
      <c r="C9" s="203"/>
      <c r="D9" s="149"/>
      <c r="E9" s="149"/>
      <c r="F9" s="149"/>
      <c r="G9" s="209">
        <v>17</v>
      </c>
      <c r="H9" s="209">
        <v>124</v>
      </c>
      <c r="I9" s="209">
        <v>124</v>
      </c>
      <c r="J9" s="209"/>
      <c r="L9" s="202"/>
      <c r="M9" s="202"/>
      <c r="N9" s="202"/>
    </row>
    <row r="10" spans="2:19">
      <c r="B10" s="204" t="s">
        <v>138</v>
      </c>
      <c r="C10" s="210">
        <v>5</v>
      </c>
      <c r="D10" s="211">
        <v>5</v>
      </c>
      <c r="E10" s="211">
        <v>5</v>
      </c>
      <c r="F10" s="211">
        <v>5</v>
      </c>
      <c r="G10" s="211">
        <v>5</v>
      </c>
      <c r="H10" s="211">
        <v>5</v>
      </c>
      <c r="I10" s="149"/>
      <c r="J10" s="149"/>
      <c r="L10" s="202"/>
      <c r="M10" s="202"/>
      <c r="N10" s="202"/>
    </row>
    <row r="11" spans="2:19">
      <c r="B11" s="160" t="s">
        <v>226</v>
      </c>
      <c r="C11" s="161">
        <f t="shared" ref="C11:I11" si="0">+C7+C8+C9+C10</f>
        <v>7</v>
      </c>
      <c r="D11" s="161">
        <f t="shared" si="0"/>
        <v>18</v>
      </c>
      <c r="E11" s="161">
        <f t="shared" si="0"/>
        <v>68</v>
      </c>
      <c r="F11" s="161">
        <f t="shared" si="0"/>
        <v>63</v>
      </c>
      <c r="G11" s="161">
        <f t="shared" si="0"/>
        <v>121</v>
      </c>
      <c r="H11" s="161">
        <f t="shared" si="0"/>
        <v>278</v>
      </c>
      <c r="I11" s="161">
        <f t="shared" si="0"/>
        <v>330</v>
      </c>
      <c r="J11" s="161"/>
      <c r="L11" s="202"/>
      <c r="M11" s="202"/>
      <c r="N11" s="202"/>
    </row>
    <row r="12" spans="2:19">
      <c r="I12" s="212"/>
      <c r="J12" s="202"/>
      <c r="K12" s="202"/>
      <c r="L12" s="202"/>
      <c r="M12" s="202"/>
      <c r="N12" s="202"/>
    </row>
    <row r="13" spans="2:19">
      <c r="B13" s="9" t="s">
        <v>272</v>
      </c>
      <c r="I13" s="212"/>
      <c r="J13" s="202"/>
      <c r="K13" s="202"/>
    </row>
    <row r="14" spans="2:19">
      <c r="I14" s="212"/>
      <c r="J14" s="202"/>
      <c r="K14" s="202"/>
    </row>
    <row r="15" spans="2:19">
      <c r="I15" s="212"/>
      <c r="J15" s="202"/>
      <c r="K15" s="202"/>
    </row>
    <row r="16" spans="2:19">
      <c r="I16" s="212"/>
      <c r="J16" s="202"/>
      <c r="K16" s="202"/>
    </row>
  </sheetData>
  <mergeCells count="2">
    <mergeCell ref="B5:B6"/>
    <mergeCell ref="D5:J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63AC5-5EAE-445F-BC30-DA3EEC05C97B}">
  <sheetPr>
    <tabColor rgb="FFFF0000"/>
  </sheetPr>
  <dimension ref="B1:G23"/>
  <sheetViews>
    <sheetView topLeftCell="A7" zoomScale="110" zoomScaleNormal="110" zoomScaleSheetLayoutView="100" workbookViewId="0">
      <selection activeCell="H13" sqref="H13"/>
    </sheetView>
  </sheetViews>
  <sheetFormatPr defaultColWidth="9" defaultRowHeight="21"/>
  <cols>
    <col min="1" max="1" width="3.28515625" style="94" customWidth="1"/>
    <col min="2" max="2" width="20.42578125" style="94" customWidth="1"/>
    <col min="3" max="6" width="15.28515625" style="221" customWidth="1"/>
    <col min="7" max="7" width="16.7109375" style="221" bestFit="1" customWidth="1"/>
    <col min="8" max="16384" width="9" style="94"/>
  </cols>
  <sheetData>
    <row r="1" spans="2:7">
      <c r="B1" s="663" t="s">
        <v>239</v>
      </c>
      <c r="C1" s="663"/>
      <c r="D1" s="663"/>
      <c r="E1" s="663"/>
      <c r="F1" s="663"/>
      <c r="G1" s="663"/>
    </row>
    <row r="2" spans="2:7">
      <c r="B2" s="94" t="s">
        <v>274</v>
      </c>
    </row>
    <row r="3" spans="2:7">
      <c r="B3" s="222" t="s">
        <v>275</v>
      </c>
    </row>
    <row r="5" spans="2:7">
      <c r="B5" s="660" t="s">
        <v>276</v>
      </c>
      <c r="C5" s="662" t="s">
        <v>294</v>
      </c>
      <c r="D5" s="662"/>
      <c r="E5" s="662"/>
      <c r="F5" s="662"/>
      <c r="G5" s="662"/>
    </row>
    <row r="6" spans="2:7">
      <c r="B6" s="661"/>
      <c r="C6" s="52" t="s">
        <v>136</v>
      </c>
      <c r="D6" s="223" t="s">
        <v>98</v>
      </c>
      <c r="E6" s="223" t="s">
        <v>137</v>
      </c>
      <c r="F6" s="223" t="s">
        <v>100</v>
      </c>
      <c r="G6" s="224" t="s">
        <v>138</v>
      </c>
    </row>
    <row r="7" spans="2:7">
      <c r="B7" s="119" t="s">
        <v>277</v>
      </c>
      <c r="C7" s="227">
        <f>SUM(D7:G7)</f>
        <v>3904494</v>
      </c>
      <c r="D7" s="228"/>
      <c r="E7" s="93">
        <v>954218</v>
      </c>
      <c r="F7" s="230">
        <v>2950276</v>
      </c>
      <c r="G7" s="56"/>
    </row>
    <row r="8" spans="2:7">
      <c r="B8" s="119" t="s">
        <v>278</v>
      </c>
      <c r="C8" s="229">
        <f>SUM(D8:G8)</f>
        <v>1487164.48</v>
      </c>
      <c r="D8" s="228"/>
      <c r="E8" s="93">
        <f>E9*E7/1000</f>
        <v>410313.74</v>
      </c>
      <c r="F8" s="230">
        <v>1076850.74</v>
      </c>
      <c r="G8" s="126"/>
    </row>
    <row r="9" spans="2:7">
      <c r="B9" s="119" t="s">
        <v>279</v>
      </c>
      <c r="C9" s="227">
        <f>SUM(D9:G9)</f>
        <v>795</v>
      </c>
      <c r="D9" s="228"/>
      <c r="E9" s="93">
        <v>430</v>
      </c>
      <c r="F9" s="230">
        <v>365</v>
      </c>
      <c r="G9" s="70"/>
    </row>
    <row r="10" spans="2:7">
      <c r="B10" s="119" t="s">
        <v>280</v>
      </c>
      <c r="C10" s="227">
        <f>SUM(D10:G10)/4</f>
        <v>3575</v>
      </c>
      <c r="D10" s="228"/>
      <c r="E10" s="93"/>
      <c r="F10" s="230">
        <v>14300</v>
      </c>
      <c r="G10" s="126"/>
    </row>
    <row r="11" spans="2:7">
      <c r="B11" s="119" t="s">
        <v>281</v>
      </c>
      <c r="C11" s="227">
        <f>SUM(D11:G11)</f>
        <v>15398.965582000001</v>
      </c>
      <c r="D11" s="228"/>
      <c r="E11" s="93"/>
      <c r="F11" s="230">
        <v>15398.965582000001</v>
      </c>
      <c r="G11" s="120"/>
    </row>
    <row r="12" spans="2:7">
      <c r="B12" s="119" t="s">
        <v>282</v>
      </c>
      <c r="C12" s="227">
        <f>SUM(D12:G12)</f>
        <v>305654</v>
      </c>
      <c r="D12" s="232"/>
      <c r="E12" s="93">
        <v>91889</v>
      </c>
      <c r="F12" s="230">
        <v>213765</v>
      </c>
      <c r="G12" s="56"/>
    </row>
    <row r="13" spans="2:7">
      <c r="B13" s="231" t="s">
        <v>291</v>
      </c>
    </row>
    <row r="15" spans="2:7">
      <c r="B15" s="660" t="s">
        <v>276</v>
      </c>
      <c r="C15" s="662" t="s">
        <v>295</v>
      </c>
      <c r="D15" s="662"/>
      <c r="E15" s="662"/>
      <c r="F15" s="662"/>
      <c r="G15" s="662"/>
    </row>
    <row r="16" spans="2:7">
      <c r="B16" s="661"/>
      <c r="C16" s="52" t="s">
        <v>136</v>
      </c>
      <c r="D16" s="223" t="s">
        <v>98</v>
      </c>
      <c r="E16" s="223" t="s">
        <v>137</v>
      </c>
      <c r="F16" s="223" t="s">
        <v>100</v>
      </c>
      <c r="G16" s="224" t="s">
        <v>138</v>
      </c>
    </row>
    <row r="17" spans="2:7">
      <c r="B17" s="119" t="s">
        <v>277</v>
      </c>
      <c r="C17" s="227">
        <f>SUM(D17:G17)</f>
        <v>0</v>
      </c>
      <c r="D17" s="228"/>
      <c r="E17" s="93"/>
      <c r="F17" s="230"/>
      <c r="G17" s="56"/>
    </row>
    <row r="18" spans="2:7">
      <c r="B18" s="119" t="s">
        <v>278</v>
      </c>
      <c r="C18" s="229">
        <f>SUM(D18:G18)</f>
        <v>0</v>
      </c>
      <c r="D18" s="228"/>
      <c r="E18" s="93"/>
      <c r="F18" s="230"/>
      <c r="G18" s="126"/>
    </row>
    <row r="19" spans="2:7">
      <c r="B19" s="119" t="s">
        <v>279</v>
      </c>
      <c r="C19" s="227">
        <f>SUM(D19:G19)</f>
        <v>0</v>
      </c>
      <c r="D19" s="228"/>
      <c r="E19" s="93"/>
      <c r="F19" s="230"/>
      <c r="G19" s="70"/>
    </row>
    <row r="20" spans="2:7">
      <c r="B20" s="119" t="s">
        <v>280</v>
      </c>
      <c r="C20" s="227">
        <f>SUM(D20:G20)/4</f>
        <v>0</v>
      </c>
      <c r="D20" s="228"/>
      <c r="E20" s="93"/>
      <c r="F20" s="230"/>
      <c r="G20" s="126"/>
    </row>
    <row r="21" spans="2:7">
      <c r="B21" s="119" t="s">
        <v>281</v>
      </c>
      <c r="C21" s="227">
        <f>SUM(D21:G21)</f>
        <v>0</v>
      </c>
      <c r="D21" s="228"/>
      <c r="E21" s="93"/>
      <c r="F21" s="230"/>
      <c r="G21" s="120"/>
    </row>
    <row r="22" spans="2:7">
      <c r="B22" s="119" t="s">
        <v>282</v>
      </c>
      <c r="C22" s="227">
        <f>SUM(D22:G22)</f>
        <v>0</v>
      </c>
      <c r="D22" s="232"/>
      <c r="E22" s="93"/>
      <c r="F22" s="230"/>
      <c r="G22" s="56"/>
    </row>
    <row r="23" spans="2:7">
      <c r="B23" s="231" t="s">
        <v>291</v>
      </c>
    </row>
  </sheetData>
  <mergeCells count="5">
    <mergeCell ref="B5:B6"/>
    <mergeCell ref="C5:G5"/>
    <mergeCell ref="B15:B16"/>
    <mergeCell ref="C15:G15"/>
    <mergeCell ref="B1:G1"/>
  </mergeCells>
  <pageMargins left="0.7" right="0.7" top="0.75" bottom="0.75" header="0.3" footer="0.3"/>
  <pageSetup paperSize="9" scale="8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39EB-47C3-464C-B0BD-65445B5FF16E}">
  <sheetPr>
    <tabColor rgb="FFFF0000"/>
  </sheetPr>
  <dimension ref="A1:I13"/>
  <sheetViews>
    <sheetView workbookViewId="0">
      <selection activeCell="J23" sqref="J23"/>
    </sheetView>
  </sheetViews>
  <sheetFormatPr defaultColWidth="9" defaultRowHeight="15"/>
  <cols>
    <col min="1" max="1" width="13.5703125" style="13" customWidth="1"/>
    <col min="2" max="16384" width="9" style="13"/>
  </cols>
  <sheetData>
    <row r="1" spans="1:9" ht="21">
      <c r="A1" s="233" t="s">
        <v>239</v>
      </c>
      <c r="B1" s="233"/>
      <c r="C1" s="233"/>
      <c r="D1" s="233"/>
      <c r="E1" s="233"/>
      <c r="F1" s="233"/>
    </row>
    <row r="2" spans="1:9" ht="21">
      <c r="A2" s="94" t="s">
        <v>274</v>
      </c>
      <c r="B2" s="221"/>
      <c r="C2" s="221"/>
      <c r="D2" s="221"/>
      <c r="E2" s="221"/>
      <c r="F2" s="221"/>
    </row>
    <row r="3" spans="1:9" ht="21">
      <c r="A3" s="94" t="s">
        <v>296</v>
      </c>
      <c r="B3" s="221"/>
      <c r="C3" s="221"/>
      <c r="D3" s="221"/>
      <c r="E3" s="221"/>
      <c r="F3" s="221"/>
    </row>
    <row r="4" spans="1:9" ht="21">
      <c r="A4" s="222"/>
      <c r="B4" s="221"/>
      <c r="C4" s="221"/>
      <c r="D4" s="221"/>
      <c r="E4" s="221"/>
      <c r="F4" s="221"/>
    </row>
    <row r="5" spans="1:9" ht="21">
      <c r="A5" s="664" t="s">
        <v>297</v>
      </c>
      <c r="B5" s="666" t="s">
        <v>296</v>
      </c>
      <c r="C5" s="666"/>
      <c r="D5" s="666"/>
      <c r="E5" s="666"/>
      <c r="F5" s="666"/>
      <c r="G5" s="666"/>
      <c r="H5" s="666"/>
      <c r="I5" s="666"/>
    </row>
    <row r="6" spans="1:9" ht="21">
      <c r="A6" s="665"/>
      <c r="B6" s="238">
        <v>2559</v>
      </c>
      <c r="C6" s="238">
        <v>2560</v>
      </c>
      <c r="D6" s="238">
        <v>2561</v>
      </c>
      <c r="E6" s="238">
        <v>2562</v>
      </c>
      <c r="F6" s="238">
        <v>2563</v>
      </c>
      <c r="G6" s="238">
        <v>2564</v>
      </c>
      <c r="H6" s="238">
        <v>2565</v>
      </c>
      <c r="I6" s="238">
        <v>2565</v>
      </c>
    </row>
    <row r="7" spans="1:9" ht="21">
      <c r="A7" s="234" t="s">
        <v>98</v>
      </c>
      <c r="B7" s="235">
        <v>436</v>
      </c>
      <c r="C7" s="236">
        <v>478</v>
      </c>
      <c r="D7" s="236">
        <v>863</v>
      </c>
      <c r="E7" s="43">
        <v>310</v>
      </c>
      <c r="F7" s="43">
        <v>310</v>
      </c>
      <c r="G7" s="92">
        <v>340</v>
      </c>
      <c r="H7" s="92">
        <v>213</v>
      </c>
      <c r="I7" s="92"/>
    </row>
    <row r="8" spans="1:9" ht="21">
      <c r="A8" s="234" t="s">
        <v>137</v>
      </c>
      <c r="B8" s="237">
        <v>144</v>
      </c>
      <c r="C8" s="237">
        <v>140</v>
      </c>
      <c r="D8" s="237">
        <v>145</v>
      </c>
      <c r="E8" s="237">
        <v>420</v>
      </c>
      <c r="F8" s="43">
        <v>480</v>
      </c>
      <c r="G8" s="92">
        <v>647</v>
      </c>
      <c r="H8" s="92">
        <v>100</v>
      </c>
      <c r="I8" s="92"/>
    </row>
    <row r="9" spans="1:9" ht="21">
      <c r="A9" s="234" t="s">
        <v>100</v>
      </c>
      <c r="B9" s="237">
        <v>156</v>
      </c>
      <c r="C9" s="237">
        <v>495</v>
      </c>
      <c r="D9" s="43">
        <v>747</v>
      </c>
      <c r="E9" s="43">
        <v>264</v>
      </c>
      <c r="F9" s="92">
        <v>2954</v>
      </c>
      <c r="G9" s="93">
        <v>2240</v>
      </c>
      <c r="H9" s="93">
        <v>0</v>
      </c>
      <c r="I9" s="93"/>
    </row>
    <row r="10" spans="1:9" ht="21">
      <c r="A10" s="234" t="s">
        <v>138</v>
      </c>
      <c r="B10" s="236">
        <v>376</v>
      </c>
      <c r="C10" s="236">
        <v>1045</v>
      </c>
      <c r="D10" s="43">
        <v>736</v>
      </c>
      <c r="E10" s="43">
        <v>1043</v>
      </c>
      <c r="F10" s="43">
        <v>542</v>
      </c>
      <c r="G10" s="43">
        <v>489</v>
      </c>
      <c r="H10" s="43">
        <v>551</v>
      </c>
      <c r="I10" s="43"/>
    </row>
    <row r="11" spans="1:9" ht="21">
      <c r="A11" s="234" t="s">
        <v>226</v>
      </c>
      <c r="B11" s="43">
        <f t="shared" ref="B11:H11" si="0">+B7+B8+B9+B10</f>
        <v>1112</v>
      </c>
      <c r="C11" s="43">
        <f t="shared" si="0"/>
        <v>2158</v>
      </c>
      <c r="D11" s="43">
        <f t="shared" si="0"/>
        <v>2491</v>
      </c>
      <c r="E11" s="43">
        <f t="shared" si="0"/>
        <v>2037</v>
      </c>
      <c r="F11" s="43">
        <f t="shared" si="0"/>
        <v>4286</v>
      </c>
      <c r="G11" s="43">
        <f t="shared" si="0"/>
        <v>3716</v>
      </c>
      <c r="H11" s="43">
        <f t="shared" si="0"/>
        <v>864</v>
      </c>
      <c r="I11" s="43"/>
    </row>
    <row r="12" spans="1:9" ht="21">
      <c r="A12" s="222" t="s">
        <v>272</v>
      </c>
      <c r="B12" s="221"/>
      <c r="C12" s="221"/>
      <c r="D12" s="221"/>
      <c r="E12" s="221"/>
      <c r="F12" s="221"/>
    </row>
    <row r="13" spans="1:9" ht="21">
      <c r="A13" s="94"/>
      <c r="B13" s="221"/>
      <c r="C13" s="221"/>
      <c r="D13" s="221"/>
      <c r="E13" s="221"/>
      <c r="F13" s="221"/>
    </row>
  </sheetData>
  <mergeCells count="2">
    <mergeCell ref="A5:A6"/>
    <mergeCell ref="B5:I5"/>
  </mergeCells>
  <pageMargins left="0.7" right="0.7" top="0.75" bottom="0.75" header="0.3" footer="0.3"/>
  <pageSetup paperSize="512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FA21-6066-4AD2-A988-AA1D83A40FA7}">
  <sheetPr>
    <tabColor rgb="FFFF0000"/>
  </sheetPr>
  <dimension ref="B1:G23"/>
  <sheetViews>
    <sheetView topLeftCell="A7" zoomScaleSheetLayoutView="110" workbookViewId="0">
      <selection activeCell="I10" sqref="I10"/>
    </sheetView>
  </sheetViews>
  <sheetFormatPr defaultColWidth="9" defaultRowHeight="21"/>
  <cols>
    <col min="1" max="1" width="3.28515625" style="23" customWidth="1"/>
    <col min="2" max="2" width="25.42578125" style="23" customWidth="1"/>
    <col min="3" max="3" width="17.5703125" style="50" bestFit="1" customWidth="1"/>
    <col min="4" max="4" width="13.85546875" style="50" customWidth="1"/>
    <col min="5" max="5" width="16.42578125" style="50" bestFit="1" customWidth="1"/>
    <col min="6" max="6" width="15" style="50" bestFit="1" customWidth="1"/>
    <col min="7" max="7" width="15.28515625" style="50" bestFit="1" customWidth="1"/>
    <col min="8" max="16384" width="9" style="23"/>
  </cols>
  <sheetData>
    <row r="1" spans="2:7">
      <c r="B1" s="667" t="s">
        <v>239</v>
      </c>
      <c r="C1" s="667"/>
      <c r="D1" s="667"/>
      <c r="E1" s="667"/>
      <c r="F1" s="667"/>
      <c r="G1" s="667"/>
    </row>
    <row r="2" spans="2:7">
      <c r="B2" s="23" t="s">
        <v>274</v>
      </c>
    </row>
    <row r="3" spans="2:7">
      <c r="B3" s="111" t="s">
        <v>35</v>
      </c>
    </row>
    <row r="4" spans="2:7">
      <c r="B4" s="111"/>
    </row>
    <row r="5" spans="2:7">
      <c r="B5" s="624" t="s">
        <v>298</v>
      </c>
      <c r="C5" s="662" t="s">
        <v>294</v>
      </c>
      <c r="D5" s="662"/>
      <c r="E5" s="662"/>
      <c r="F5" s="662"/>
      <c r="G5" s="662"/>
    </row>
    <row r="6" spans="2:7">
      <c r="B6" s="625"/>
      <c r="C6" s="52" t="s">
        <v>136</v>
      </c>
      <c r="D6" s="116" t="s">
        <v>98</v>
      </c>
      <c r="E6" s="116" t="s">
        <v>137</v>
      </c>
      <c r="F6" s="116" t="s">
        <v>100</v>
      </c>
      <c r="G6" s="240" t="s">
        <v>138</v>
      </c>
    </row>
    <row r="7" spans="2:7">
      <c r="B7" s="119" t="s">
        <v>277</v>
      </c>
      <c r="C7" s="225">
        <f>SUM(D7:G7)</f>
        <v>876252</v>
      </c>
      <c r="D7" s="80"/>
      <c r="E7" s="81">
        <v>819998</v>
      </c>
      <c r="F7" s="243">
        <v>56254</v>
      </c>
      <c r="G7" s="245"/>
    </row>
    <row r="8" spans="2:7">
      <c r="B8" s="119" t="s">
        <v>278</v>
      </c>
      <c r="C8" s="226">
        <f>SUM(D8:G8)</f>
        <v>830544.33</v>
      </c>
      <c r="D8" s="80"/>
      <c r="E8" s="81">
        <v>808324</v>
      </c>
      <c r="F8" s="243">
        <v>22220.33</v>
      </c>
      <c r="G8" s="245"/>
    </row>
    <row r="9" spans="2:7">
      <c r="B9" s="119" t="s">
        <v>279</v>
      </c>
      <c r="C9" s="226">
        <f>SUM(D9:G9)/4</f>
        <v>212.75</v>
      </c>
      <c r="D9" s="80"/>
      <c r="E9" s="81">
        <v>456</v>
      </c>
      <c r="F9" s="243">
        <v>395</v>
      </c>
      <c r="G9" s="245"/>
    </row>
    <row r="10" spans="2:7">
      <c r="B10" s="119" t="s">
        <v>280</v>
      </c>
      <c r="C10" s="226">
        <f>SUM(D10:G10)/4</f>
        <v>2725.75</v>
      </c>
      <c r="D10" s="80"/>
      <c r="E10" s="81"/>
      <c r="F10" s="243">
        <v>10903</v>
      </c>
      <c r="G10" s="245"/>
    </row>
    <row r="11" spans="2:7">
      <c r="B11" s="119" t="s">
        <v>281</v>
      </c>
      <c r="C11" s="225">
        <f>SUM(D11:G11)</f>
        <v>242.26825799000002</v>
      </c>
      <c r="D11" s="80"/>
      <c r="E11" s="81"/>
      <c r="F11" s="243">
        <v>242.26825799000002</v>
      </c>
      <c r="G11" s="245"/>
    </row>
    <row r="12" spans="2:7">
      <c r="B12" s="119" t="s">
        <v>282</v>
      </c>
      <c r="C12" s="225">
        <f>SUM(D12:G12)</f>
        <v>102564</v>
      </c>
      <c r="D12" s="80"/>
      <c r="E12" s="81">
        <v>94577</v>
      </c>
      <c r="F12" s="243">
        <v>7987</v>
      </c>
      <c r="G12" s="245"/>
    </row>
    <row r="13" spans="2:7">
      <c r="B13" s="23" t="s">
        <v>287</v>
      </c>
      <c r="D13" s="244"/>
      <c r="F13" s="24"/>
    </row>
    <row r="15" spans="2:7">
      <c r="B15" s="624" t="s">
        <v>298</v>
      </c>
      <c r="C15" s="662" t="s">
        <v>295</v>
      </c>
      <c r="D15" s="662"/>
      <c r="E15" s="662"/>
      <c r="F15" s="662"/>
      <c r="G15" s="662"/>
    </row>
    <row r="16" spans="2:7">
      <c r="B16" s="625"/>
      <c r="C16" s="52" t="s">
        <v>136</v>
      </c>
      <c r="D16" s="116" t="s">
        <v>98</v>
      </c>
      <c r="E16" s="116" t="s">
        <v>137</v>
      </c>
      <c r="F16" s="116" t="s">
        <v>100</v>
      </c>
      <c r="G16" s="240" t="s">
        <v>138</v>
      </c>
    </row>
    <row r="17" spans="2:7">
      <c r="B17" s="119" t="s">
        <v>277</v>
      </c>
      <c r="C17" s="225">
        <f>SUM(D17:G17)</f>
        <v>0</v>
      </c>
      <c r="D17" s="80"/>
      <c r="E17" s="81"/>
      <c r="F17" s="243"/>
      <c r="G17" s="245"/>
    </row>
    <row r="18" spans="2:7">
      <c r="B18" s="119" t="s">
        <v>278</v>
      </c>
      <c r="C18" s="226">
        <f>SUM(D18:G18)</f>
        <v>0</v>
      </c>
      <c r="D18" s="80"/>
      <c r="E18" s="81"/>
      <c r="F18" s="243"/>
      <c r="G18" s="245"/>
    </row>
    <row r="19" spans="2:7">
      <c r="B19" s="119" t="s">
        <v>279</v>
      </c>
      <c r="C19" s="226">
        <f>SUM(D19:G19)/4</f>
        <v>0</v>
      </c>
      <c r="D19" s="80"/>
      <c r="E19" s="81"/>
      <c r="F19" s="243"/>
      <c r="G19" s="245"/>
    </row>
    <row r="20" spans="2:7">
      <c r="B20" s="119" t="s">
        <v>280</v>
      </c>
      <c r="C20" s="226">
        <f>SUM(D20:G20)/4</f>
        <v>0</v>
      </c>
      <c r="D20" s="80"/>
      <c r="E20" s="81"/>
      <c r="F20" s="243"/>
      <c r="G20" s="245"/>
    </row>
    <row r="21" spans="2:7">
      <c r="B21" s="119" t="s">
        <v>281</v>
      </c>
      <c r="C21" s="225">
        <f>SUM(D21:G21)</f>
        <v>0</v>
      </c>
      <c r="D21" s="80"/>
      <c r="E21" s="81"/>
      <c r="F21" s="243"/>
      <c r="G21" s="245"/>
    </row>
    <row r="22" spans="2:7">
      <c r="B22" s="119" t="s">
        <v>282</v>
      </c>
      <c r="C22" s="225">
        <f>SUM(D22:G22)</f>
        <v>0</v>
      </c>
      <c r="D22" s="80"/>
      <c r="E22" s="81"/>
      <c r="F22" s="243"/>
      <c r="G22" s="245"/>
    </row>
    <row r="23" spans="2:7">
      <c r="B23" s="23" t="s">
        <v>287</v>
      </c>
      <c r="D23" s="244"/>
      <c r="F23" s="24"/>
    </row>
  </sheetData>
  <mergeCells count="5">
    <mergeCell ref="B5:B6"/>
    <mergeCell ref="C5:G5"/>
    <mergeCell ref="B15:B16"/>
    <mergeCell ref="C15:G15"/>
    <mergeCell ref="B1:G1"/>
  </mergeCells>
  <pageMargins left="0.24" right="0.39370078740157483" top="0.43307086614173229" bottom="0.74803149606299213" header="0.31496062992125984" footer="0.31496062992125984"/>
  <pageSetup paperSize="9" scale="9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A27F-C80A-4AD8-93F2-490DAFA8B46F}">
  <sheetPr>
    <tabColor rgb="FFFF0000"/>
  </sheetPr>
  <dimension ref="B1:G23"/>
  <sheetViews>
    <sheetView topLeftCell="A7" zoomScaleNormal="100" zoomScaleSheetLayoutView="85" workbookViewId="0">
      <selection activeCell="C16" sqref="C16"/>
    </sheetView>
  </sheetViews>
  <sheetFormatPr defaultColWidth="9" defaultRowHeight="21"/>
  <cols>
    <col min="1" max="1" width="2.7109375" style="23" customWidth="1"/>
    <col min="2" max="2" width="25.5703125" style="23" customWidth="1"/>
    <col min="3" max="3" width="15.42578125" style="50" customWidth="1"/>
    <col min="4" max="4" width="17.140625" style="50" bestFit="1" customWidth="1"/>
    <col min="5" max="5" width="17" style="50" bestFit="1" customWidth="1"/>
    <col min="6" max="6" width="16.7109375" style="50" bestFit="1" customWidth="1"/>
    <col min="7" max="7" width="15" style="50" customWidth="1"/>
    <col min="8" max="16384" width="9" style="23"/>
  </cols>
  <sheetData>
    <row r="1" spans="2:7">
      <c r="B1" s="667" t="s">
        <v>239</v>
      </c>
      <c r="C1" s="667"/>
      <c r="D1" s="667"/>
      <c r="E1" s="667"/>
      <c r="F1" s="667"/>
      <c r="G1" s="667"/>
    </row>
    <row r="2" spans="2:7">
      <c r="B2" s="23" t="s">
        <v>274</v>
      </c>
      <c r="C2" s="23"/>
    </row>
    <row r="3" spans="2:7">
      <c r="B3" s="111" t="s">
        <v>36</v>
      </c>
    </row>
    <row r="4" spans="2:7">
      <c r="B4" s="111"/>
    </row>
    <row r="5" spans="2:7">
      <c r="B5" s="624" t="s">
        <v>299</v>
      </c>
      <c r="C5" s="668">
        <v>2565</v>
      </c>
      <c r="D5" s="668"/>
      <c r="E5" s="668"/>
      <c r="F5" s="668"/>
      <c r="G5" s="668"/>
    </row>
    <row r="6" spans="2:7">
      <c r="B6" s="625"/>
      <c r="C6" s="52" t="s">
        <v>136</v>
      </c>
      <c r="D6" s="116" t="s">
        <v>98</v>
      </c>
      <c r="E6" s="116" t="s">
        <v>137</v>
      </c>
      <c r="F6" s="116" t="s">
        <v>100</v>
      </c>
      <c r="G6" s="240" t="s">
        <v>138</v>
      </c>
    </row>
    <row r="7" spans="2:7">
      <c r="B7" s="119" t="s">
        <v>277</v>
      </c>
      <c r="C7" s="225">
        <f>SUM(D7:G7)</f>
        <v>2603322.12</v>
      </c>
      <c r="D7" s="80">
        <v>1481929</v>
      </c>
      <c r="E7" s="251">
        <v>845015</v>
      </c>
      <c r="F7" s="247">
        <v>276378.12</v>
      </c>
      <c r="G7" s="56"/>
    </row>
    <row r="8" spans="2:7">
      <c r="B8" s="119" t="s">
        <v>278</v>
      </c>
      <c r="C8" s="225">
        <f>SUM(D8:G8)</f>
        <v>8680798.8800000008</v>
      </c>
      <c r="D8" s="80">
        <v>4636085</v>
      </c>
      <c r="E8" s="251">
        <v>3025155</v>
      </c>
      <c r="F8" s="242">
        <v>1019558.88</v>
      </c>
      <c r="G8" s="56"/>
    </row>
    <row r="9" spans="2:7">
      <c r="B9" s="119" t="s">
        <v>279</v>
      </c>
      <c r="C9" s="226">
        <f>SUM(D9:G9)/4</f>
        <v>2599.3530899591005</v>
      </c>
      <c r="D9" s="80">
        <v>3128.4123598364026</v>
      </c>
      <c r="E9" s="251">
        <v>3580</v>
      </c>
      <c r="F9" s="242">
        <v>3689</v>
      </c>
      <c r="G9" s="56"/>
    </row>
    <row r="10" spans="2:7">
      <c r="B10" s="119" t="s">
        <v>280</v>
      </c>
      <c r="C10" s="226">
        <f>SUM(D10:G10)/4</f>
        <v>1587.5</v>
      </c>
      <c r="D10" s="249">
        <v>3000</v>
      </c>
      <c r="E10" s="251"/>
      <c r="F10" s="247">
        <v>3350</v>
      </c>
      <c r="G10" s="126"/>
    </row>
    <row r="11" spans="2:7">
      <c r="B11" s="119" t="s">
        <v>281</v>
      </c>
      <c r="C11" s="226">
        <f>SUM(D11:G11)</f>
        <v>17323.774999999998</v>
      </c>
      <c r="D11" s="229">
        <v>13908.254999999999</v>
      </c>
      <c r="E11" s="251"/>
      <c r="F11" s="120">
        <v>3415.52</v>
      </c>
      <c r="G11" s="250"/>
    </row>
    <row r="12" spans="2:7">
      <c r="B12" s="119" t="s">
        <v>282</v>
      </c>
      <c r="C12" s="225">
        <f>SUM(D12:G12)</f>
        <v>141536</v>
      </c>
      <c r="D12" s="80">
        <v>70510</v>
      </c>
      <c r="E12" s="251">
        <v>47431</v>
      </c>
      <c r="F12" s="248">
        <v>23595</v>
      </c>
      <c r="G12" s="56"/>
    </row>
    <row r="13" spans="2:7">
      <c r="B13" s="23" t="s">
        <v>287</v>
      </c>
      <c r="D13" s="244"/>
      <c r="F13" s="24"/>
      <c r="G13" s="244"/>
    </row>
    <row r="15" spans="2:7">
      <c r="B15" s="624" t="s">
        <v>299</v>
      </c>
      <c r="C15" s="668">
        <v>2566</v>
      </c>
      <c r="D15" s="668"/>
      <c r="E15" s="668"/>
      <c r="F15" s="668"/>
      <c r="G15" s="668"/>
    </row>
    <row r="16" spans="2:7">
      <c r="B16" s="625"/>
      <c r="C16" s="52" t="s">
        <v>136</v>
      </c>
      <c r="D16" s="116" t="s">
        <v>98</v>
      </c>
      <c r="E16" s="116" t="s">
        <v>137</v>
      </c>
      <c r="F16" s="116" t="s">
        <v>100</v>
      </c>
      <c r="G16" s="240" t="s">
        <v>138</v>
      </c>
    </row>
    <row r="17" spans="2:7">
      <c r="B17" s="119" t="s">
        <v>277</v>
      </c>
      <c r="C17" s="225">
        <f>SUM(D17:G17)</f>
        <v>0</v>
      </c>
      <c r="D17" s="80"/>
      <c r="E17" s="251"/>
      <c r="F17" s="247"/>
      <c r="G17" s="56"/>
    </row>
    <row r="18" spans="2:7">
      <c r="B18" s="119" t="s">
        <v>278</v>
      </c>
      <c r="C18" s="225">
        <f>SUM(D18:G18)</f>
        <v>0</v>
      </c>
      <c r="D18" s="80"/>
      <c r="E18" s="251"/>
      <c r="F18" s="242"/>
      <c r="G18" s="56"/>
    </row>
    <row r="19" spans="2:7">
      <c r="B19" s="119" t="s">
        <v>279</v>
      </c>
      <c r="C19" s="226">
        <f>SUM(D19:G19)/4</f>
        <v>0</v>
      </c>
      <c r="D19" s="80"/>
      <c r="E19" s="251"/>
      <c r="F19" s="242"/>
      <c r="G19" s="56"/>
    </row>
    <row r="20" spans="2:7">
      <c r="B20" s="119" t="s">
        <v>280</v>
      </c>
      <c r="C20" s="226">
        <f>SUM(D20:G20)/4</f>
        <v>0</v>
      </c>
      <c r="D20" s="249"/>
      <c r="E20" s="251"/>
      <c r="F20" s="247"/>
      <c r="G20" s="126"/>
    </row>
    <row r="21" spans="2:7">
      <c r="B21" s="119" t="s">
        <v>281</v>
      </c>
      <c r="C21" s="226">
        <f>SUM(D21:G21)</f>
        <v>0</v>
      </c>
      <c r="D21" s="229"/>
      <c r="E21" s="251"/>
      <c r="F21" s="120"/>
      <c r="G21" s="250"/>
    </row>
    <row r="22" spans="2:7">
      <c r="B22" s="119" t="s">
        <v>282</v>
      </c>
      <c r="C22" s="225">
        <f>SUM(D22:G22)</f>
        <v>0</v>
      </c>
      <c r="D22" s="80"/>
      <c r="E22" s="251"/>
      <c r="F22" s="248"/>
      <c r="G22" s="56"/>
    </row>
    <row r="23" spans="2:7">
      <c r="B23" s="23" t="s">
        <v>287</v>
      </c>
      <c r="D23" s="244"/>
      <c r="F23" s="24"/>
      <c r="G23" s="244"/>
    </row>
  </sheetData>
  <mergeCells count="5">
    <mergeCell ref="B5:B6"/>
    <mergeCell ref="C5:G5"/>
    <mergeCell ref="B15:B16"/>
    <mergeCell ref="C15:G15"/>
    <mergeCell ref="B1:G1"/>
  </mergeCells>
  <pageMargins left="0.47" right="0.21" top="0.3" bottom="0.44" header="0.3" footer="0.3"/>
  <pageSetup paperSize="9" scale="88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B095D-7E0E-400C-BAE0-668B85ED8CA0}">
  <sheetPr>
    <tabColor rgb="FFFF0000"/>
  </sheetPr>
  <dimension ref="B1:G25"/>
  <sheetViews>
    <sheetView topLeftCell="A7" zoomScaleNormal="100" zoomScaleSheetLayoutView="85" workbookViewId="0">
      <selection activeCell="H16" sqref="H16"/>
    </sheetView>
  </sheetViews>
  <sheetFormatPr defaultColWidth="9" defaultRowHeight="21"/>
  <cols>
    <col min="1" max="1" width="2.140625" style="23" customWidth="1"/>
    <col min="2" max="2" width="28" style="23" customWidth="1"/>
    <col min="3" max="3" width="14.28515625" style="50" bestFit="1" customWidth="1"/>
    <col min="4" max="4" width="17.7109375" style="50" bestFit="1" customWidth="1"/>
    <col min="5" max="5" width="17" style="23" bestFit="1" customWidth="1"/>
    <col min="6" max="6" width="17.7109375" style="50" bestFit="1" customWidth="1"/>
    <col min="7" max="7" width="15.85546875" style="23" bestFit="1" customWidth="1"/>
    <col min="8" max="16384" width="9" style="23"/>
  </cols>
  <sheetData>
    <row r="1" spans="2:7">
      <c r="B1" s="667" t="s">
        <v>239</v>
      </c>
      <c r="C1" s="667"/>
      <c r="D1" s="667"/>
      <c r="E1" s="667"/>
      <c r="F1" s="667"/>
      <c r="G1" s="667"/>
    </row>
    <row r="2" spans="2:7">
      <c r="B2" s="23" t="s">
        <v>274</v>
      </c>
    </row>
    <row r="3" spans="2:7">
      <c r="B3" s="111" t="s">
        <v>37</v>
      </c>
    </row>
    <row r="4" spans="2:7">
      <c r="B4" s="669"/>
      <c r="C4" s="627"/>
    </row>
    <row r="5" spans="2:7">
      <c r="B5" s="624" t="s">
        <v>300</v>
      </c>
      <c r="C5" s="668" t="s">
        <v>294</v>
      </c>
      <c r="D5" s="668"/>
      <c r="E5" s="668"/>
      <c r="F5" s="668"/>
      <c r="G5" s="668"/>
    </row>
    <row r="6" spans="2:7">
      <c r="B6" s="625"/>
      <c r="C6" s="52" t="s">
        <v>136</v>
      </c>
      <c r="D6" s="116" t="s">
        <v>98</v>
      </c>
      <c r="E6" s="72" t="s">
        <v>137</v>
      </c>
      <c r="F6" s="116" t="s">
        <v>100</v>
      </c>
      <c r="G6" s="252" t="s">
        <v>138</v>
      </c>
    </row>
    <row r="7" spans="2:7">
      <c r="B7" s="119" t="s">
        <v>277</v>
      </c>
      <c r="C7" s="225">
        <f>SUM(D7:G7)</f>
        <v>742836</v>
      </c>
      <c r="D7" s="40"/>
      <c r="E7" s="254">
        <v>499124</v>
      </c>
      <c r="F7" s="242">
        <v>243712</v>
      </c>
      <c r="G7" s="56"/>
    </row>
    <row r="8" spans="2:7">
      <c r="B8" s="119" t="s">
        <v>301</v>
      </c>
      <c r="C8" s="225">
        <f>SUM(D8:G8)</f>
        <v>730336</v>
      </c>
      <c r="D8" s="40"/>
      <c r="E8" s="254">
        <v>499124</v>
      </c>
      <c r="F8" s="241">
        <v>231212</v>
      </c>
      <c r="G8" s="56"/>
    </row>
    <row r="9" spans="2:7">
      <c r="B9" s="119" t="s">
        <v>278</v>
      </c>
      <c r="C9" s="225">
        <f>SUM(D9:G9)</f>
        <v>8335108.2520000003</v>
      </c>
      <c r="D9" s="40"/>
      <c r="E9" s="254">
        <f>(E8*E10)/1000</f>
        <v>5671546.0120000001</v>
      </c>
      <c r="F9" s="241">
        <v>2663562.2400000002</v>
      </c>
      <c r="G9" s="56"/>
    </row>
    <row r="10" spans="2:7">
      <c r="B10" s="119" t="s">
        <v>279</v>
      </c>
      <c r="C10" s="226">
        <f>SUM(D10:G10)/4</f>
        <v>5720.75</v>
      </c>
      <c r="D10" s="35"/>
      <c r="E10" s="254">
        <v>11363</v>
      </c>
      <c r="F10" s="241">
        <v>11520</v>
      </c>
      <c r="G10" s="56"/>
    </row>
    <row r="11" spans="2:7">
      <c r="B11" s="119" t="s">
        <v>280</v>
      </c>
      <c r="C11" s="225">
        <f>SUM(D11:G11)/4</f>
        <v>490.75</v>
      </c>
      <c r="D11" s="40"/>
      <c r="E11" s="254">
        <v>1000</v>
      </c>
      <c r="F11" s="241">
        <v>963</v>
      </c>
      <c r="G11" s="56"/>
    </row>
    <row r="12" spans="2:7">
      <c r="B12" s="119" t="s">
        <v>281</v>
      </c>
      <c r="C12" s="225">
        <f>SUM(D12:G12)</f>
        <v>8236.5564491200003</v>
      </c>
      <c r="D12" s="40"/>
      <c r="E12" s="58">
        <f>(+E11*E9)/1000000</f>
        <v>5671.5460119999998</v>
      </c>
      <c r="F12" s="242">
        <v>2565.0104371200005</v>
      </c>
      <c r="G12" s="56"/>
    </row>
    <row r="13" spans="2:7">
      <c r="B13" s="119" t="s">
        <v>282</v>
      </c>
      <c r="C13" s="225">
        <f>SUM(D13:G13)</f>
        <v>49122</v>
      </c>
      <c r="D13" s="40"/>
      <c r="E13" s="254">
        <v>33702</v>
      </c>
      <c r="F13" s="241">
        <v>15420</v>
      </c>
      <c r="G13" s="56"/>
    </row>
    <row r="14" spans="2:7">
      <c r="B14" s="23" t="s">
        <v>287</v>
      </c>
      <c r="E14" s="50"/>
      <c r="G14" s="50"/>
    </row>
    <row r="16" spans="2:7">
      <c r="B16" s="624" t="s">
        <v>300</v>
      </c>
      <c r="C16" s="668" t="s">
        <v>295</v>
      </c>
      <c r="D16" s="668"/>
      <c r="E16" s="668"/>
      <c r="F16" s="668"/>
      <c r="G16" s="668"/>
    </row>
    <row r="17" spans="2:7">
      <c r="B17" s="625"/>
      <c r="C17" s="52" t="s">
        <v>136</v>
      </c>
      <c r="D17" s="116" t="s">
        <v>98</v>
      </c>
      <c r="E17" s="72" t="s">
        <v>137</v>
      </c>
      <c r="F17" s="116" t="s">
        <v>100</v>
      </c>
      <c r="G17" s="252" t="s">
        <v>138</v>
      </c>
    </row>
    <row r="18" spans="2:7">
      <c r="B18" s="119" t="s">
        <v>277</v>
      </c>
      <c r="C18" s="225">
        <f>SUM(D18:G18)</f>
        <v>0</v>
      </c>
      <c r="D18" s="40"/>
      <c r="E18" s="254"/>
      <c r="F18" s="242"/>
      <c r="G18" s="56"/>
    </row>
    <row r="19" spans="2:7">
      <c r="B19" s="119" t="s">
        <v>301</v>
      </c>
      <c r="C19" s="225">
        <f>SUM(D19:G19)</f>
        <v>0</v>
      </c>
      <c r="D19" s="40"/>
      <c r="E19" s="254"/>
      <c r="F19" s="241"/>
      <c r="G19" s="56"/>
    </row>
    <row r="20" spans="2:7">
      <c r="B20" s="119" t="s">
        <v>278</v>
      </c>
      <c r="C20" s="225">
        <f>SUM(D20:G20)</f>
        <v>0</v>
      </c>
      <c r="D20" s="40"/>
      <c r="E20" s="254"/>
      <c r="F20" s="241"/>
      <c r="G20" s="56"/>
    </row>
    <row r="21" spans="2:7">
      <c r="B21" s="119" t="s">
        <v>279</v>
      </c>
      <c r="C21" s="226">
        <f>SUM(D21:G21)/4</f>
        <v>0</v>
      </c>
      <c r="D21" s="35"/>
      <c r="E21" s="254"/>
      <c r="F21" s="241"/>
      <c r="G21" s="56"/>
    </row>
    <row r="22" spans="2:7">
      <c r="B22" s="119" t="s">
        <v>280</v>
      </c>
      <c r="C22" s="225">
        <f>SUM(D22:G22)/4</f>
        <v>0</v>
      </c>
      <c r="D22" s="40"/>
      <c r="E22" s="254"/>
      <c r="F22" s="241"/>
      <c r="G22" s="56"/>
    </row>
    <row r="23" spans="2:7">
      <c r="B23" s="119" t="s">
        <v>281</v>
      </c>
      <c r="C23" s="225">
        <f>SUM(D23:G23)</f>
        <v>0</v>
      </c>
      <c r="D23" s="40"/>
      <c r="E23" s="58"/>
      <c r="F23" s="242"/>
      <c r="G23" s="56"/>
    </row>
    <row r="24" spans="2:7">
      <c r="B24" s="119" t="s">
        <v>282</v>
      </c>
      <c r="C24" s="225">
        <f>SUM(D24:G24)</f>
        <v>0</v>
      </c>
      <c r="D24" s="40"/>
      <c r="E24" s="254"/>
      <c r="F24" s="241"/>
      <c r="G24" s="56"/>
    </row>
    <row r="25" spans="2:7">
      <c r="B25" s="23" t="s">
        <v>287</v>
      </c>
      <c r="E25" s="50"/>
      <c r="G25" s="50"/>
    </row>
  </sheetData>
  <mergeCells count="6">
    <mergeCell ref="B5:B6"/>
    <mergeCell ref="C5:G5"/>
    <mergeCell ref="B16:B17"/>
    <mergeCell ref="C16:G16"/>
    <mergeCell ref="B1:G1"/>
    <mergeCell ref="B4:C4"/>
  </mergeCells>
  <pageMargins left="0.45" right="0.34" top="0.75" bottom="0.75" header="0.3" footer="0.3"/>
  <pageSetup paperSize="9" scale="83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2715-BCCB-4AB6-B1DE-0EE9A1492237}">
  <sheetPr>
    <tabColor rgb="FFFF0000"/>
  </sheetPr>
  <dimension ref="B1:X46"/>
  <sheetViews>
    <sheetView topLeftCell="A33" zoomScaleSheetLayoutView="100" workbookViewId="0">
      <selection activeCell="V33" sqref="V33"/>
    </sheetView>
  </sheetViews>
  <sheetFormatPr defaultColWidth="9" defaultRowHeight="20.25"/>
  <cols>
    <col min="1" max="1" width="5.5703125" style="255" customWidth="1"/>
    <col min="2" max="2" width="37.5703125" style="255" customWidth="1"/>
    <col min="3" max="3" width="4.5703125" style="256" hidden="1" customWidth="1"/>
    <col min="4" max="4" width="11.42578125" style="257" hidden="1" customWidth="1"/>
    <col min="5" max="5" width="4.42578125" style="256" hidden="1" customWidth="1"/>
    <col min="6" max="6" width="11.85546875" style="257" hidden="1" customWidth="1"/>
    <col min="7" max="7" width="4.28515625" style="256" hidden="1" customWidth="1"/>
    <col min="8" max="8" width="12.140625" style="257" hidden="1" customWidth="1"/>
    <col min="9" max="9" width="4.42578125" style="256" hidden="1" customWidth="1"/>
    <col min="10" max="10" width="12.140625" style="257" hidden="1" customWidth="1"/>
    <col min="11" max="11" width="7.42578125" style="255" hidden="1" customWidth="1"/>
    <col min="12" max="14" width="10.85546875" style="255" hidden="1" customWidth="1"/>
    <col min="15" max="15" width="0" style="255" hidden="1" customWidth="1"/>
    <col min="16" max="16" width="11.7109375" style="255" hidden="1" customWidth="1"/>
    <col min="17" max="17" width="0" style="255" hidden="1" customWidth="1"/>
    <col min="18" max="18" width="11.7109375" style="255" hidden="1" customWidth="1"/>
    <col min="19" max="19" width="9" style="255"/>
    <col min="20" max="20" width="11.140625" style="255" customWidth="1"/>
    <col min="21" max="21" width="9" style="255"/>
    <col min="22" max="22" width="11.7109375" style="255" bestFit="1" customWidth="1"/>
    <col min="23" max="23" width="9" style="255"/>
    <col min="24" max="24" width="13.5703125" style="255" bestFit="1" customWidth="1"/>
    <col min="25" max="16384" width="9" style="255"/>
  </cols>
  <sheetData>
    <row r="1" spans="2:18">
      <c r="B1" s="670" t="s">
        <v>239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</row>
    <row r="2" spans="2:18">
      <c r="B2" s="255" t="s">
        <v>274</v>
      </c>
    </row>
    <row r="3" spans="2:18">
      <c r="B3" s="258" t="s">
        <v>38</v>
      </c>
    </row>
    <row r="4" spans="2:18" hidden="1">
      <c r="B4" s="258"/>
    </row>
    <row r="5" spans="2:18" hidden="1">
      <c r="B5" s="671" t="s">
        <v>302</v>
      </c>
      <c r="C5" s="673" t="s">
        <v>283</v>
      </c>
      <c r="D5" s="673"/>
      <c r="E5" s="673" t="s">
        <v>284</v>
      </c>
      <c r="F5" s="673"/>
      <c r="G5" s="673" t="s">
        <v>285</v>
      </c>
      <c r="H5" s="673"/>
      <c r="I5" s="673" t="s">
        <v>286</v>
      </c>
      <c r="J5" s="673"/>
      <c r="K5" s="673" t="s">
        <v>288</v>
      </c>
      <c r="L5" s="673"/>
      <c r="M5" s="673" t="s">
        <v>289</v>
      </c>
      <c r="N5" s="673"/>
      <c r="O5" s="673" t="s">
        <v>289</v>
      </c>
      <c r="P5" s="673"/>
    </row>
    <row r="6" spans="2:18" ht="40.5" hidden="1">
      <c r="B6" s="672"/>
      <c r="C6" s="259" t="s">
        <v>303</v>
      </c>
      <c r="D6" s="260" t="s">
        <v>304</v>
      </c>
      <c r="E6" s="259" t="s">
        <v>303</v>
      </c>
      <c r="F6" s="260" t="s">
        <v>304</v>
      </c>
      <c r="G6" s="259" t="s">
        <v>303</v>
      </c>
      <c r="H6" s="260" t="s">
        <v>304</v>
      </c>
      <c r="I6" s="259" t="s">
        <v>303</v>
      </c>
      <c r="J6" s="260" t="s">
        <v>304</v>
      </c>
      <c r="K6" s="259" t="s">
        <v>303</v>
      </c>
      <c r="L6" s="260" t="s">
        <v>304</v>
      </c>
      <c r="M6" s="259" t="s">
        <v>303</v>
      </c>
      <c r="N6" s="260" t="s">
        <v>304</v>
      </c>
      <c r="O6" s="259" t="s">
        <v>303</v>
      </c>
      <c r="P6" s="260" t="s">
        <v>304</v>
      </c>
    </row>
    <row r="7" spans="2:18" hidden="1">
      <c r="B7" s="261" t="s">
        <v>136</v>
      </c>
      <c r="C7" s="262">
        <f t="shared" ref="C7:P7" si="0">+C8+C12+C22+C24</f>
        <v>14</v>
      </c>
      <c r="D7" s="263">
        <f t="shared" si="0"/>
        <v>343117</v>
      </c>
      <c r="E7" s="262">
        <f t="shared" si="0"/>
        <v>14</v>
      </c>
      <c r="F7" s="263">
        <f t="shared" si="0"/>
        <v>343117</v>
      </c>
      <c r="G7" s="262">
        <f t="shared" si="0"/>
        <v>14</v>
      </c>
      <c r="H7" s="263">
        <f t="shared" si="0"/>
        <v>355117</v>
      </c>
      <c r="I7" s="262">
        <f t="shared" si="0"/>
        <v>14</v>
      </c>
      <c r="J7" s="263">
        <f t="shared" si="0"/>
        <v>355117</v>
      </c>
      <c r="K7" s="262">
        <f t="shared" si="0"/>
        <v>14</v>
      </c>
      <c r="L7" s="263">
        <f t="shared" si="0"/>
        <v>361117</v>
      </c>
      <c r="M7" s="262">
        <f t="shared" si="0"/>
        <v>7</v>
      </c>
      <c r="N7" s="263">
        <f t="shared" si="0"/>
        <v>185000</v>
      </c>
      <c r="O7" s="262">
        <f t="shared" si="0"/>
        <v>0</v>
      </c>
      <c r="P7" s="263">
        <f t="shared" si="0"/>
        <v>0</v>
      </c>
    </row>
    <row r="8" spans="2:18" hidden="1">
      <c r="B8" s="264" t="s">
        <v>98</v>
      </c>
      <c r="C8" s="265">
        <f t="shared" ref="C8:P8" si="1">+C9+C10+C11</f>
        <v>3</v>
      </c>
      <c r="D8" s="266">
        <f t="shared" si="1"/>
        <v>87000</v>
      </c>
      <c r="E8" s="265">
        <f t="shared" si="1"/>
        <v>3</v>
      </c>
      <c r="F8" s="266">
        <f t="shared" si="1"/>
        <v>87000</v>
      </c>
      <c r="G8" s="265">
        <f t="shared" si="1"/>
        <v>3</v>
      </c>
      <c r="H8" s="266">
        <f t="shared" si="1"/>
        <v>99000</v>
      </c>
      <c r="I8" s="265">
        <f t="shared" si="1"/>
        <v>3</v>
      </c>
      <c r="J8" s="266">
        <f t="shared" si="1"/>
        <v>99000</v>
      </c>
      <c r="K8" s="265">
        <f t="shared" si="1"/>
        <v>3</v>
      </c>
      <c r="L8" s="266">
        <f t="shared" si="1"/>
        <v>99000</v>
      </c>
      <c r="M8" s="265">
        <f t="shared" si="1"/>
        <v>3</v>
      </c>
      <c r="N8" s="266">
        <f t="shared" si="1"/>
        <v>99000</v>
      </c>
      <c r="O8" s="265">
        <f t="shared" si="1"/>
        <v>0</v>
      </c>
      <c r="P8" s="266">
        <f t="shared" si="1"/>
        <v>0</v>
      </c>
    </row>
    <row r="9" spans="2:18" hidden="1">
      <c r="B9" s="267" t="s">
        <v>305</v>
      </c>
      <c r="C9" s="262">
        <v>1</v>
      </c>
      <c r="D9" s="268">
        <v>23000</v>
      </c>
      <c r="E9" s="262">
        <v>1</v>
      </c>
      <c r="F9" s="268">
        <v>23000</v>
      </c>
      <c r="G9" s="262">
        <v>1</v>
      </c>
      <c r="H9" s="268">
        <v>35000</v>
      </c>
      <c r="I9" s="262">
        <v>1</v>
      </c>
      <c r="J9" s="268">
        <v>35000</v>
      </c>
      <c r="K9" s="262">
        <v>1</v>
      </c>
      <c r="L9" s="268">
        <v>35000</v>
      </c>
      <c r="M9" s="269">
        <v>1</v>
      </c>
      <c r="N9" s="270">
        <v>35000</v>
      </c>
      <c r="O9" s="269"/>
      <c r="P9" s="270"/>
    </row>
    <row r="10" spans="2:18" hidden="1">
      <c r="B10" s="267" t="s">
        <v>306</v>
      </c>
      <c r="C10" s="262">
        <v>1</v>
      </c>
      <c r="D10" s="268">
        <v>28000</v>
      </c>
      <c r="E10" s="262">
        <v>1</v>
      </c>
      <c r="F10" s="268">
        <v>28000</v>
      </c>
      <c r="G10" s="262">
        <v>1</v>
      </c>
      <c r="H10" s="268">
        <v>28000</v>
      </c>
      <c r="I10" s="262">
        <v>1</v>
      </c>
      <c r="J10" s="268">
        <v>28000</v>
      </c>
      <c r="K10" s="262">
        <v>1</v>
      </c>
      <c r="L10" s="268">
        <v>28000</v>
      </c>
      <c r="M10" s="269">
        <v>1</v>
      </c>
      <c r="N10" s="270">
        <v>28000</v>
      </c>
      <c r="O10" s="269"/>
      <c r="P10" s="270"/>
    </row>
    <row r="11" spans="2:18" hidden="1">
      <c r="B11" s="267" t="s">
        <v>307</v>
      </c>
      <c r="C11" s="262">
        <v>1</v>
      </c>
      <c r="D11" s="268">
        <v>36000</v>
      </c>
      <c r="E11" s="262">
        <v>1</v>
      </c>
      <c r="F11" s="268">
        <v>36000</v>
      </c>
      <c r="G11" s="262">
        <v>1</v>
      </c>
      <c r="H11" s="268">
        <v>36000</v>
      </c>
      <c r="I11" s="262">
        <v>1</v>
      </c>
      <c r="J11" s="268">
        <v>36000</v>
      </c>
      <c r="K11" s="262">
        <v>1</v>
      </c>
      <c r="L11" s="268">
        <v>36000</v>
      </c>
      <c r="M11" s="269">
        <v>1</v>
      </c>
      <c r="N11" s="270">
        <v>36000</v>
      </c>
      <c r="O11" s="269"/>
      <c r="P11" s="270"/>
    </row>
    <row r="12" spans="2:18" hidden="1">
      <c r="B12" s="264" t="s">
        <v>137</v>
      </c>
      <c r="C12" s="265">
        <f t="shared" ref="C12:L12" si="2">SUM(C13:C21)</f>
        <v>9</v>
      </c>
      <c r="D12" s="271">
        <f t="shared" si="2"/>
        <v>223117</v>
      </c>
      <c r="E12" s="265">
        <f t="shared" si="2"/>
        <v>9</v>
      </c>
      <c r="F12" s="271">
        <f t="shared" si="2"/>
        <v>223117</v>
      </c>
      <c r="G12" s="265">
        <f t="shared" si="2"/>
        <v>9</v>
      </c>
      <c r="H12" s="271">
        <f t="shared" si="2"/>
        <v>223117</v>
      </c>
      <c r="I12" s="265">
        <f t="shared" si="2"/>
        <v>9</v>
      </c>
      <c r="J12" s="271">
        <f t="shared" si="2"/>
        <v>223117</v>
      </c>
      <c r="K12" s="265">
        <f t="shared" si="2"/>
        <v>9</v>
      </c>
      <c r="L12" s="271">
        <f t="shared" si="2"/>
        <v>223117</v>
      </c>
      <c r="M12" s="265">
        <f>SUM(M13:M21)</f>
        <v>2</v>
      </c>
      <c r="N12" s="271">
        <f>SUM(N13:N21)</f>
        <v>53000</v>
      </c>
      <c r="O12" s="265">
        <f>SUM(O13:O21)</f>
        <v>0</v>
      </c>
      <c r="P12" s="271">
        <f>SUM(P13:P21)</f>
        <v>0</v>
      </c>
    </row>
    <row r="13" spans="2:18" hidden="1">
      <c r="B13" s="267" t="s">
        <v>308</v>
      </c>
      <c r="C13" s="256">
        <v>1</v>
      </c>
      <c r="D13" s="268">
        <v>27000</v>
      </c>
      <c r="E13" s="256">
        <v>1</v>
      </c>
      <c r="F13" s="268">
        <v>27000</v>
      </c>
      <c r="G13" s="256">
        <v>1</v>
      </c>
      <c r="H13" s="268">
        <v>27000</v>
      </c>
      <c r="I13" s="256">
        <v>1</v>
      </c>
      <c r="J13" s="268">
        <v>27000</v>
      </c>
      <c r="K13" s="256">
        <v>1</v>
      </c>
      <c r="L13" s="268">
        <v>27000</v>
      </c>
      <c r="M13" s="256">
        <v>1</v>
      </c>
      <c r="N13" s="268">
        <v>38000</v>
      </c>
      <c r="O13" s="256"/>
      <c r="P13" s="268"/>
    </row>
    <row r="14" spans="2:18" hidden="1">
      <c r="B14" s="267" t="s">
        <v>309</v>
      </c>
      <c r="C14" s="256">
        <v>1</v>
      </c>
      <c r="D14" s="268">
        <v>15000</v>
      </c>
      <c r="E14" s="256">
        <v>1</v>
      </c>
      <c r="F14" s="268">
        <v>15000</v>
      </c>
      <c r="G14" s="256">
        <v>1</v>
      </c>
      <c r="H14" s="268">
        <v>15000</v>
      </c>
      <c r="I14" s="256">
        <v>1</v>
      </c>
      <c r="J14" s="268">
        <v>15000</v>
      </c>
      <c r="K14" s="256">
        <v>1</v>
      </c>
      <c r="L14" s="268">
        <v>15000</v>
      </c>
      <c r="M14" s="256">
        <v>1</v>
      </c>
      <c r="N14" s="268">
        <v>15000</v>
      </c>
      <c r="O14" s="256"/>
      <c r="P14" s="268"/>
    </row>
    <row r="15" spans="2:18" hidden="1">
      <c r="B15" s="267" t="s">
        <v>310</v>
      </c>
      <c r="C15" s="256">
        <v>1</v>
      </c>
      <c r="D15" s="268">
        <v>36000</v>
      </c>
      <c r="E15" s="256">
        <v>1</v>
      </c>
      <c r="F15" s="268">
        <v>36000</v>
      </c>
      <c r="G15" s="256">
        <v>1</v>
      </c>
      <c r="H15" s="268">
        <v>36000</v>
      </c>
      <c r="I15" s="256">
        <v>1</v>
      </c>
      <c r="J15" s="268">
        <v>36000</v>
      </c>
      <c r="K15" s="256">
        <v>1</v>
      </c>
      <c r="L15" s="268">
        <v>36000</v>
      </c>
      <c r="M15" s="272">
        <v>0</v>
      </c>
      <c r="N15" s="268">
        <v>0</v>
      </c>
      <c r="O15" s="272">
        <v>0</v>
      </c>
      <c r="P15" s="268">
        <v>0</v>
      </c>
      <c r="Q15" s="255" t="s">
        <v>311</v>
      </c>
    </row>
    <row r="16" spans="2:18" hidden="1">
      <c r="B16" s="267" t="s">
        <v>312</v>
      </c>
      <c r="C16" s="256">
        <v>1</v>
      </c>
      <c r="D16" s="268">
        <v>28000</v>
      </c>
      <c r="E16" s="256">
        <v>1</v>
      </c>
      <c r="F16" s="268">
        <v>28000</v>
      </c>
      <c r="G16" s="256">
        <v>1</v>
      </c>
      <c r="H16" s="268">
        <v>28000</v>
      </c>
      <c r="I16" s="256">
        <v>1</v>
      </c>
      <c r="J16" s="268">
        <v>28000</v>
      </c>
      <c r="K16" s="256">
        <v>1</v>
      </c>
      <c r="L16" s="268">
        <v>28000</v>
      </c>
      <c r="M16" s="272">
        <v>0</v>
      </c>
      <c r="N16" s="268">
        <v>0</v>
      </c>
      <c r="O16" s="272">
        <v>0</v>
      </c>
      <c r="P16" s="268">
        <v>0</v>
      </c>
    </row>
    <row r="17" spans="2:24" hidden="1">
      <c r="B17" s="267" t="s">
        <v>313</v>
      </c>
      <c r="C17" s="256">
        <v>1</v>
      </c>
      <c r="D17" s="268">
        <v>36000</v>
      </c>
      <c r="E17" s="256">
        <v>1</v>
      </c>
      <c r="F17" s="268">
        <v>36000</v>
      </c>
      <c r="G17" s="256">
        <v>1</v>
      </c>
      <c r="H17" s="268">
        <v>36000</v>
      </c>
      <c r="I17" s="256">
        <v>1</v>
      </c>
      <c r="J17" s="268">
        <v>36000</v>
      </c>
      <c r="K17" s="256">
        <v>1</v>
      </c>
      <c r="L17" s="268">
        <v>36000</v>
      </c>
      <c r="M17" s="272">
        <v>0</v>
      </c>
      <c r="N17" s="268">
        <v>0</v>
      </c>
      <c r="O17" s="272">
        <v>0</v>
      </c>
      <c r="P17" s="268">
        <v>0</v>
      </c>
    </row>
    <row r="18" spans="2:24" hidden="1">
      <c r="B18" s="267" t="s">
        <v>314</v>
      </c>
      <c r="C18" s="256">
        <v>1</v>
      </c>
      <c r="D18" s="268">
        <v>24000</v>
      </c>
      <c r="E18" s="256">
        <v>1</v>
      </c>
      <c r="F18" s="268">
        <v>24000</v>
      </c>
      <c r="G18" s="256">
        <v>1</v>
      </c>
      <c r="H18" s="268">
        <v>24000</v>
      </c>
      <c r="I18" s="256">
        <v>1</v>
      </c>
      <c r="J18" s="268">
        <v>24000</v>
      </c>
      <c r="K18" s="256">
        <v>1</v>
      </c>
      <c r="L18" s="268">
        <v>24000</v>
      </c>
      <c r="M18" s="272">
        <v>0</v>
      </c>
      <c r="N18" s="268">
        <v>0</v>
      </c>
      <c r="O18" s="272">
        <v>0</v>
      </c>
      <c r="P18" s="268">
        <v>0</v>
      </c>
    </row>
    <row r="19" spans="2:24" hidden="1">
      <c r="B19" s="267" t="s">
        <v>315</v>
      </c>
      <c r="C19" s="256">
        <v>1</v>
      </c>
      <c r="D19" s="268">
        <v>25000</v>
      </c>
      <c r="E19" s="256">
        <v>1</v>
      </c>
      <c r="F19" s="268">
        <v>25000</v>
      </c>
      <c r="G19" s="256">
        <v>1</v>
      </c>
      <c r="H19" s="268">
        <v>25000</v>
      </c>
      <c r="I19" s="256">
        <v>1</v>
      </c>
      <c r="J19" s="268">
        <v>25000</v>
      </c>
      <c r="K19" s="256">
        <v>1</v>
      </c>
      <c r="L19" s="268">
        <v>25000</v>
      </c>
      <c r="M19" s="272">
        <v>0</v>
      </c>
      <c r="N19" s="268">
        <v>0</v>
      </c>
      <c r="O19" s="272">
        <v>0</v>
      </c>
      <c r="P19" s="268">
        <v>0</v>
      </c>
    </row>
    <row r="20" spans="2:24" hidden="1">
      <c r="B20" s="267" t="s">
        <v>316</v>
      </c>
      <c r="C20" s="256">
        <v>1</v>
      </c>
      <c r="D20" s="268">
        <v>8117</v>
      </c>
      <c r="E20" s="256">
        <v>1</v>
      </c>
      <c r="F20" s="268">
        <v>8117</v>
      </c>
      <c r="G20" s="256">
        <v>1</v>
      </c>
      <c r="H20" s="268">
        <v>8117</v>
      </c>
      <c r="I20" s="256">
        <v>1</v>
      </c>
      <c r="J20" s="268">
        <v>8117</v>
      </c>
      <c r="K20" s="256">
        <v>1</v>
      </c>
      <c r="L20" s="268">
        <v>8117</v>
      </c>
      <c r="M20" s="272">
        <v>0</v>
      </c>
      <c r="N20" s="268">
        <v>0</v>
      </c>
      <c r="O20" s="272">
        <v>0</v>
      </c>
      <c r="P20" s="268">
        <v>0</v>
      </c>
    </row>
    <row r="21" spans="2:24" hidden="1">
      <c r="B21" s="273" t="s">
        <v>317</v>
      </c>
      <c r="C21" s="256">
        <v>1</v>
      </c>
      <c r="D21" s="274">
        <v>24000</v>
      </c>
      <c r="E21" s="256">
        <v>1</v>
      </c>
      <c r="F21" s="274">
        <v>24000</v>
      </c>
      <c r="G21" s="256">
        <v>1</v>
      </c>
      <c r="H21" s="274">
        <v>24000</v>
      </c>
      <c r="I21" s="256">
        <v>1</v>
      </c>
      <c r="J21" s="274">
        <v>24000</v>
      </c>
      <c r="K21" s="256">
        <v>1</v>
      </c>
      <c r="L21" s="274">
        <v>24000</v>
      </c>
      <c r="M21" s="272">
        <v>0</v>
      </c>
      <c r="N21" s="274">
        <v>0</v>
      </c>
      <c r="O21" s="272">
        <v>0</v>
      </c>
      <c r="P21" s="274">
        <v>0</v>
      </c>
    </row>
    <row r="22" spans="2:24" hidden="1">
      <c r="B22" s="264" t="s">
        <v>100</v>
      </c>
      <c r="C22" s="265">
        <f t="shared" ref="C22:P22" si="3">+C23</f>
        <v>1</v>
      </c>
      <c r="D22" s="266">
        <f t="shared" si="3"/>
        <v>17000</v>
      </c>
      <c r="E22" s="265">
        <f t="shared" si="3"/>
        <v>1</v>
      </c>
      <c r="F22" s="266">
        <f t="shared" si="3"/>
        <v>17000</v>
      </c>
      <c r="G22" s="265">
        <f t="shared" si="3"/>
        <v>1</v>
      </c>
      <c r="H22" s="266">
        <f t="shared" si="3"/>
        <v>17000</v>
      </c>
      <c r="I22" s="265">
        <f t="shared" si="3"/>
        <v>1</v>
      </c>
      <c r="J22" s="266">
        <f t="shared" si="3"/>
        <v>17000</v>
      </c>
      <c r="K22" s="265">
        <f t="shared" si="3"/>
        <v>1</v>
      </c>
      <c r="L22" s="266">
        <f t="shared" si="3"/>
        <v>23000</v>
      </c>
      <c r="M22" s="265">
        <f t="shared" si="3"/>
        <v>1</v>
      </c>
      <c r="N22" s="266">
        <f t="shared" si="3"/>
        <v>17000</v>
      </c>
      <c r="O22" s="265">
        <f t="shared" si="3"/>
        <v>0</v>
      </c>
      <c r="P22" s="266">
        <f t="shared" si="3"/>
        <v>0</v>
      </c>
    </row>
    <row r="23" spans="2:24" hidden="1">
      <c r="B23" s="267" t="s">
        <v>318</v>
      </c>
      <c r="C23" s="262">
        <v>1</v>
      </c>
      <c r="D23" s="275">
        <v>17000</v>
      </c>
      <c r="E23" s="262">
        <v>1</v>
      </c>
      <c r="F23" s="275">
        <v>17000</v>
      </c>
      <c r="G23" s="262">
        <v>1</v>
      </c>
      <c r="H23" s="275">
        <v>17000</v>
      </c>
      <c r="I23" s="262">
        <v>1</v>
      </c>
      <c r="J23" s="275">
        <v>17000</v>
      </c>
      <c r="K23" s="262">
        <v>1</v>
      </c>
      <c r="L23" s="275">
        <v>23000</v>
      </c>
      <c r="M23" s="262">
        <v>1</v>
      </c>
      <c r="N23" s="275">
        <v>17000</v>
      </c>
      <c r="O23" s="262"/>
      <c r="P23" s="275"/>
    </row>
    <row r="24" spans="2:24" hidden="1">
      <c r="B24" s="264" t="s">
        <v>138</v>
      </c>
      <c r="C24" s="265">
        <f t="shared" ref="C24:P24" si="4">+C25</f>
        <v>1</v>
      </c>
      <c r="D24" s="266">
        <f t="shared" si="4"/>
        <v>16000</v>
      </c>
      <c r="E24" s="265">
        <f t="shared" si="4"/>
        <v>1</v>
      </c>
      <c r="F24" s="266">
        <f t="shared" si="4"/>
        <v>16000</v>
      </c>
      <c r="G24" s="265">
        <f t="shared" si="4"/>
        <v>1</v>
      </c>
      <c r="H24" s="266">
        <f t="shared" si="4"/>
        <v>16000</v>
      </c>
      <c r="I24" s="265">
        <f t="shared" si="4"/>
        <v>1</v>
      </c>
      <c r="J24" s="266">
        <f t="shared" si="4"/>
        <v>16000</v>
      </c>
      <c r="K24" s="265">
        <f t="shared" si="4"/>
        <v>1</v>
      </c>
      <c r="L24" s="266">
        <f t="shared" si="4"/>
        <v>16000</v>
      </c>
      <c r="M24" s="265">
        <f t="shared" si="4"/>
        <v>1</v>
      </c>
      <c r="N24" s="266">
        <f t="shared" si="4"/>
        <v>16000</v>
      </c>
      <c r="O24" s="265">
        <f t="shared" si="4"/>
        <v>0</v>
      </c>
      <c r="P24" s="266">
        <f t="shared" si="4"/>
        <v>0</v>
      </c>
    </row>
    <row r="25" spans="2:24" hidden="1">
      <c r="B25" s="276" t="s">
        <v>319</v>
      </c>
      <c r="C25" s="277">
        <v>1</v>
      </c>
      <c r="D25" s="268">
        <v>16000</v>
      </c>
      <c r="E25" s="277">
        <v>1</v>
      </c>
      <c r="F25" s="268">
        <v>16000</v>
      </c>
      <c r="G25" s="277">
        <v>1</v>
      </c>
      <c r="H25" s="268">
        <v>16000</v>
      </c>
      <c r="I25" s="277">
        <v>1</v>
      </c>
      <c r="J25" s="268">
        <v>16000</v>
      </c>
      <c r="K25" s="277">
        <v>1</v>
      </c>
      <c r="L25" s="268">
        <v>16000</v>
      </c>
      <c r="M25" s="277">
        <v>1</v>
      </c>
      <c r="N25" s="268">
        <v>16000</v>
      </c>
      <c r="O25" s="277"/>
      <c r="P25" s="268"/>
    </row>
    <row r="26" spans="2:24" hidden="1">
      <c r="B26" s="278"/>
      <c r="C26" s="279"/>
      <c r="D26" s="274"/>
      <c r="E26" s="279"/>
      <c r="F26" s="274"/>
      <c r="G26" s="279"/>
      <c r="H26" s="274"/>
      <c r="I26" s="279"/>
      <c r="J26" s="274"/>
      <c r="K26" s="279"/>
      <c r="L26" s="274"/>
      <c r="M26" s="279"/>
      <c r="N26" s="274"/>
      <c r="O26" s="279"/>
      <c r="P26" s="274"/>
    </row>
    <row r="27" spans="2:24" hidden="1"/>
    <row r="28" spans="2:24" hidden="1"/>
    <row r="29" spans="2:24" hidden="1"/>
    <row r="30" spans="2:24">
      <c r="B30" s="255" t="s">
        <v>320</v>
      </c>
      <c r="T30" s="255" t="s">
        <v>321</v>
      </c>
    </row>
    <row r="31" spans="2:24">
      <c r="B31" s="671" t="s">
        <v>302</v>
      </c>
      <c r="C31" s="673" t="s">
        <v>283</v>
      </c>
      <c r="D31" s="673"/>
      <c r="E31" s="673" t="s">
        <v>284</v>
      </c>
      <c r="F31" s="673"/>
      <c r="G31" s="673" t="s">
        <v>285</v>
      </c>
      <c r="H31" s="673"/>
      <c r="I31" s="673" t="s">
        <v>286</v>
      </c>
      <c r="J31" s="673"/>
      <c r="K31" s="673" t="s">
        <v>288</v>
      </c>
      <c r="L31" s="673"/>
      <c r="M31" s="673" t="s">
        <v>289</v>
      </c>
      <c r="N31" s="673"/>
      <c r="O31" s="673" t="s">
        <v>290</v>
      </c>
      <c r="P31" s="673"/>
      <c r="Q31" s="673" t="s">
        <v>292</v>
      </c>
      <c r="R31" s="673"/>
      <c r="S31" s="673" t="s">
        <v>293</v>
      </c>
      <c r="T31" s="673"/>
      <c r="U31" s="673" t="s">
        <v>294</v>
      </c>
      <c r="V31" s="673"/>
      <c r="W31" s="673" t="s">
        <v>295</v>
      </c>
      <c r="X31" s="673"/>
    </row>
    <row r="32" spans="2:24" ht="40.5">
      <c r="B32" s="672"/>
      <c r="C32" s="259" t="s">
        <v>303</v>
      </c>
      <c r="D32" s="260" t="s">
        <v>304</v>
      </c>
      <c r="E32" s="259" t="s">
        <v>303</v>
      </c>
      <c r="F32" s="260" t="s">
        <v>304</v>
      </c>
      <c r="G32" s="259" t="s">
        <v>303</v>
      </c>
      <c r="H32" s="260" t="s">
        <v>304</v>
      </c>
      <c r="I32" s="259" t="s">
        <v>303</v>
      </c>
      <c r="J32" s="260" t="s">
        <v>304</v>
      </c>
      <c r="K32" s="259" t="s">
        <v>303</v>
      </c>
      <c r="L32" s="260" t="s">
        <v>304</v>
      </c>
      <c r="M32" s="259" t="s">
        <v>303</v>
      </c>
      <c r="N32" s="260" t="s">
        <v>304</v>
      </c>
      <c r="O32" s="259" t="s">
        <v>303</v>
      </c>
      <c r="P32" s="260" t="s">
        <v>304</v>
      </c>
      <c r="Q32" s="259" t="s">
        <v>303</v>
      </c>
      <c r="R32" s="260" t="s">
        <v>304</v>
      </c>
      <c r="S32" s="259" t="s">
        <v>303</v>
      </c>
      <c r="T32" s="260" t="s">
        <v>304</v>
      </c>
      <c r="U32" s="259" t="s">
        <v>303</v>
      </c>
      <c r="V32" s="260" t="s">
        <v>304</v>
      </c>
      <c r="W32" s="259" t="s">
        <v>303</v>
      </c>
      <c r="X32" s="260" t="s">
        <v>304</v>
      </c>
    </row>
    <row r="33" spans="2:24">
      <c r="B33" s="261" t="s">
        <v>136</v>
      </c>
      <c r="C33" s="262">
        <f t="shared" ref="C33:O33" si="5">+C34+C38+C41+C43</f>
        <v>7</v>
      </c>
      <c r="D33" s="263">
        <f t="shared" si="5"/>
        <v>162000</v>
      </c>
      <c r="E33" s="262">
        <f t="shared" si="5"/>
        <v>7</v>
      </c>
      <c r="F33" s="263">
        <f t="shared" si="5"/>
        <v>162000</v>
      </c>
      <c r="G33" s="262">
        <f t="shared" si="5"/>
        <v>7</v>
      </c>
      <c r="H33" s="263">
        <f t="shared" si="5"/>
        <v>174000</v>
      </c>
      <c r="I33" s="262">
        <f t="shared" si="5"/>
        <v>7</v>
      </c>
      <c r="J33" s="263">
        <f t="shared" si="5"/>
        <v>174000</v>
      </c>
      <c r="K33" s="262">
        <f t="shared" si="5"/>
        <v>7</v>
      </c>
      <c r="L33" s="263">
        <f t="shared" si="5"/>
        <v>180000</v>
      </c>
      <c r="M33" s="262">
        <f t="shared" si="5"/>
        <v>7</v>
      </c>
      <c r="N33" s="263">
        <f t="shared" si="5"/>
        <v>185000</v>
      </c>
      <c r="O33" s="262">
        <f t="shared" si="5"/>
        <v>7</v>
      </c>
      <c r="P33" s="263">
        <f>+P34+P38+P41+P43</f>
        <v>185000</v>
      </c>
      <c r="Q33" s="262">
        <f>+Q34+Q38+Q41+Q43</f>
        <v>7</v>
      </c>
      <c r="R33" s="263">
        <f>+R34+R38+R41+R43</f>
        <v>189000</v>
      </c>
      <c r="S33" s="262">
        <f>+S34+S38+S41+S43</f>
        <v>7</v>
      </c>
      <c r="T33" s="263">
        <f>+T34+T38+T41+T43</f>
        <v>195000</v>
      </c>
      <c r="U33" s="262"/>
      <c r="V33" s="263"/>
      <c r="W33" s="262"/>
      <c r="X33" s="263"/>
    </row>
    <row r="34" spans="2:24">
      <c r="B34" s="264" t="s">
        <v>98</v>
      </c>
      <c r="C34" s="265">
        <f t="shared" ref="C34:N34" si="6">+C35+C36+C37</f>
        <v>3</v>
      </c>
      <c r="D34" s="266">
        <f t="shared" si="6"/>
        <v>87000</v>
      </c>
      <c r="E34" s="265">
        <f t="shared" si="6"/>
        <v>3</v>
      </c>
      <c r="F34" s="266">
        <f t="shared" si="6"/>
        <v>87000</v>
      </c>
      <c r="G34" s="265">
        <f t="shared" si="6"/>
        <v>3</v>
      </c>
      <c r="H34" s="266">
        <f t="shared" si="6"/>
        <v>99000</v>
      </c>
      <c r="I34" s="265">
        <f t="shared" si="6"/>
        <v>3</v>
      </c>
      <c r="J34" s="266">
        <f t="shared" si="6"/>
        <v>99000</v>
      </c>
      <c r="K34" s="265">
        <f t="shared" si="6"/>
        <v>3</v>
      </c>
      <c r="L34" s="266">
        <f t="shared" si="6"/>
        <v>99000</v>
      </c>
      <c r="M34" s="265">
        <f t="shared" si="6"/>
        <v>3</v>
      </c>
      <c r="N34" s="266">
        <f t="shared" si="6"/>
        <v>99000</v>
      </c>
      <c r="O34" s="265">
        <v>3</v>
      </c>
      <c r="P34" s="266">
        <v>99000</v>
      </c>
      <c r="Q34" s="265">
        <f>+Q35+Q36+Q37</f>
        <v>3</v>
      </c>
      <c r="R34" s="266">
        <f>+R35+R36+R37</f>
        <v>103000</v>
      </c>
      <c r="S34" s="265">
        <f>+S35+S36+S37</f>
        <v>3</v>
      </c>
      <c r="T34" s="266">
        <f>+T35+T36+T37</f>
        <v>103000</v>
      </c>
      <c r="U34" s="265"/>
      <c r="V34" s="266"/>
      <c r="W34" s="265"/>
      <c r="X34" s="266"/>
    </row>
    <row r="35" spans="2:24">
      <c r="B35" s="267" t="s">
        <v>305</v>
      </c>
      <c r="C35" s="262">
        <v>1</v>
      </c>
      <c r="D35" s="268">
        <v>23000</v>
      </c>
      <c r="E35" s="262">
        <v>1</v>
      </c>
      <c r="F35" s="268">
        <v>23000</v>
      </c>
      <c r="G35" s="262">
        <v>1</v>
      </c>
      <c r="H35" s="268">
        <v>35000</v>
      </c>
      <c r="I35" s="262">
        <v>1</v>
      </c>
      <c r="J35" s="268">
        <v>35000</v>
      </c>
      <c r="K35" s="262">
        <v>1</v>
      </c>
      <c r="L35" s="268">
        <v>35000</v>
      </c>
      <c r="M35" s="269">
        <v>1</v>
      </c>
      <c r="N35" s="270">
        <v>35000</v>
      </c>
      <c r="O35" s="262">
        <v>1</v>
      </c>
      <c r="P35" s="268">
        <v>35000</v>
      </c>
      <c r="Q35" s="262">
        <v>1</v>
      </c>
      <c r="R35" s="268">
        <v>28000</v>
      </c>
      <c r="S35" s="262">
        <v>1</v>
      </c>
      <c r="T35" s="268">
        <v>28000</v>
      </c>
      <c r="U35" s="262"/>
      <c r="V35" s="268"/>
      <c r="W35" s="262"/>
      <c r="X35" s="268"/>
    </row>
    <row r="36" spans="2:24">
      <c r="B36" s="267" t="s">
        <v>306</v>
      </c>
      <c r="C36" s="262">
        <v>1</v>
      </c>
      <c r="D36" s="268">
        <v>28000</v>
      </c>
      <c r="E36" s="262">
        <v>1</v>
      </c>
      <c r="F36" s="268">
        <v>28000</v>
      </c>
      <c r="G36" s="262">
        <v>1</v>
      </c>
      <c r="H36" s="268">
        <v>28000</v>
      </c>
      <c r="I36" s="262">
        <v>1</v>
      </c>
      <c r="J36" s="268">
        <v>28000</v>
      </c>
      <c r="K36" s="262">
        <v>1</v>
      </c>
      <c r="L36" s="268">
        <v>28000</v>
      </c>
      <c r="M36" s="269">
        <v>1</v>
      </c>
      <c r="N36" s="270">
        <v>28000</v>
      </c>
      <c r="O36" s="262">
        <v>1</v>
      </c>
      <c r="P36" s="268">
        <v>28000</v>
      </c>
      <c r="Q36" s="262">
        <v>1</v>
      </c>
      <c r="R36" s="268">
        <v>45000</v>
      </c>
      <c r="S36" s="262">
        <v>1</v>
      </c>
      <c r="T36" s="268">
        <v>45000</v>
      </c>
      <c r="U36" s="262"/>
      <c r="V36" s="268"/>
      <c r="W36" s="262"/>
      <c r="X36" s="268"/>
    </row>
    <row r="37" spans="2:24">
      <c r="B37" s="267" t="s">
        <v>307</v>
      </c>
      <c r="C37" s="262">
        <v>1</v>
      </c>
      <c r="D37" s="268">
        <v>36000</v>
      </c>
      <c r="E37" s="262">
        <v>1</v>
      </c>
      <c r="F37" s="268">
        <v>36000</v>
      </c>
      <c r="G37" s="262">
        <v>1</v>
      </c>
      <c r="H37" s="268">
        <v>36000</v>
      </c>
      <c r="I37" s="262">
        <v>1</v>
      </c>
      <c r="J37" s="268">
        <v>36000</v>
      </c>
      <c r="K37" s="262">
        <v>1</v>
      </c>
      <c r="L37" s="268">
        <v>36000</v>
      </c>
      <c r="M37" s="269">
        <v>1</v>
      </c>
      <c r="N37" s="270">
        <v>36000</v>
      </c>
      <c r="O37" s="262">
        <v>1</v>
      </c>
      <c r="P37" s="268">
        <v>36000</v>
      </c>
      <c r="Q37" s="262">
        <v>1</v>
      </c>
      <c r="R37" s="268">
        <v>30000</v>
      </c>
      <c r="S37" s="262">
        <v>1</v>
      </c>
      <c r="T37" s="268">
        <v>30000</v>
      </c>
      <c r="U37" s="262"/>
      <c r="V37" s="268"/>
      <c r="W37" s="262"/>
      <c r="X37" s="268"/>
    </row>
    <row r="38" spans="2:24">
      <c r="B38" s="264" t="s">
        <v>137</v>
      </c>
      <c r="C38" s="265">
        <f t="shared" ref="C38:P38" si="7">SUM(C39:C40)</f>
        <v>2</v>
      </c>
      <c r="D38" s="271">
        <f t="shared" si="7"/>
        <v>42000</v>
      </c>
      <c r="E38" s="265">
        <f t="shared" si="7"/>
        <v>2</v>
      </c>
      <c r="F38" s="271">
        <f t="shared" si="7"/>
        <v>42000</v>
      </c>
      <c r="G38" s="265">
        <f t="shared" si="7"/>
        <v>2</v>
      </c>
      <c r="H38" s="271">
        <f t="shared" si="7"/>
        <v>42000</v>
      </c>
      <c r="I38" s="265">
        <f t="shared" si="7"/>
        <v>2</v>
      </c>
      <c r="J38" s="271">
        <f t="shared" si="7"/>
        <v>42000</v>
      </c>
      <c r="K38" s="265">
        <f t="shared" si="7"/>
        <v>2</v>
      </c>
      <c r="L38" s="271">
        <f t="shared" si="7"/>
        <v>42000</v>
      </c>
      <c r="M38" s="265">
        <f>SUM(M39:M40)</f>
        <v>2</v>
      </c>
      <c r="N38" s="271">
        <f>SUM(N39:N40)</f>
        <v>53000</v>
      </c>
      <c r="O38" s="265">
        <f t="shared" si="7"/>
        <v>2</v>
      </c>
      <c r="P38" s="271">
        <f t="shared" si="7"/>
        <v>53000</v>
      </c>
      <c r="Q38" s="265">
        <f>SUM(Q39:Q40)</f>
        <v>2</v>
      </c>
      <c r="R38" s="271">
        <f>SUM(R39:R40)</f>
        <v>53000</v>
      </c>
      <c r="S38" s="265">
        <f>SUM(S39:S40)</f>
        <v>2</v>
      </c>
      <c r="T38" s="271">
        <f>SUM(T39:T40)</f>
        <v>53000</v>
      </c>
      <c r="U38" s="265"/>
      <c r="V38" s="271"/>
      <c r="W38" s="265"/>
      <c r="X38" s="271"/>
    </row>
    <row r="39" spans="2:24">
      <c r="B39" s="267" t="s">
        <v>308</v>
      </c>
      <c r="C39" s="256">
        <v>1</v>
      </c>
      <c r="D39" s="268">
        <v>27000</v>
      </c>
      <c r="E39" s="256">
        <v>1</v>
      </c>
      <c r="F39" s="268">
        <v>27000</v>
      </c>
      <c r="G39" s="256">
        <v>1</v>
      </c>
      <c r="H39" s="268">
        <v>27000</v>
      </c>
      <c r="I39" s="256">
        <v>1</v>
      </c>
      <c r="J39" s="268">
        <v>27000</v>
      </c>
      <c r="K39" s="256">
        <v>1</v>
      </c>
      <c r="L39" s="268">
        <v>27000</v>
      </c>
      <c r="M39" s="256">
        <v>1</v>
      </c>
      <c r="N39" s="268">
        <v>38000</v>
      </c>
      <c r="O39" s="256">
        <v>1</v>
      </c>
      <c r="P39" s="280">
        <v>38000</v>
      </c>
      <c r="Q39" s="256">
        <v>1</v>
      </c>
      <c r="R39" s="281">
        <v>38000</v>
      </c>
      <c r="S39" s="256">
        <v>1</v>
      </c>
      <c r="T39" s="281">
        <v>38000</v>
      </c>
      <c r="U39" s="256"/>
      <c r="V39" s="281"/>
      <c r="W39" s="256"/>
      <c r="X39" s="281"/>
    </row>
    <row r="40" spans="2:24">
      <c r="B40" s="267" t="s">
        <v>309</v>
      </c>
      <c r="C40" s="256">
        <v>1</v>
      </c>
      <c r="D40" s="268">
        <v>15000</v>
      </c>
      <c r="E40" s="256">
        <v>1</v>
      </c>
      <c r="F40" s="268">
        <v>15000</v>
      </c>
      <c r="G40" s="256">
        <v>1</v>
      </c>
      <c r="H40" s="268">
        <v>15000</v>
      </c>
      <c r="I40" s="256">
        <v>1</v>
      </c>
      <c r="J40" s="268">
        <v>15000</v>
      </c>
      <c r="K40" s="256">
        <v>1</v>
      </c>
      <c r="L40" s="268">
        <v>15000</v>
      </c>
      <c r="M40" s="256">
        <v>1</v>
      </c>
      <c r="N40" s="268">
        <v>15000</v>
      </c>
      <c r="O40" s="256">
        <v>1</v>
      </c>
      <c r="P40" s="280">
        <v>15000</v>
      </c>
      <c r="Q40" s="256">
        <v>1</v>
      </c>
      <c r="R40" s="281">
        <v>15000</v>
      </c>
      <c r="S40" s="256">
        <v>1</v>
      </c>
      <c r="T40" s="281">
        <v>15000</v>
      </c>
      <c r="U40" s="256"/>
      <c r="V40" s="281"/>
      <c r="W40" s="256"/>
      <c r="X40" s="281"/>
    </row>
    <row r="41" spans="2:24">
      <c r="B41" s="264" t="s">
        <v>100</v>
      </c>
      <c r="C41" s="265">
        <f t="shared" ref="C41:T41" si="8">+C42</f>
        <v>1</v>
      </c>
      <c r="D41" s="266">
        <f t="shared" si="8"/>
        <v>17000</v>
      </c>
      <c r="E41" s="265">
        <f t="shared" si="8"/>
        <v>1</v>
      </c>
      <c r="F41" s="266">
        <f t="shared" si="8"/>
        <v>17000</v>
      </c>
      <c r="G41" s="265">
        <f t="shared" si="8"/>
        <v>1</v>
      </c>
      <c r="H41" s="266">
        <f t="shared" si="8"/>
        <v>17000</v>
      </c>
      <c r="I41" s="265">
        <f t="shared" si="8"/>
        <v>1</v>
      </c>
      <c r="J41" s="266">
        <f t="shared" si="8"/>
        <v>17000</v>
      </c>
      <c r="K41" s="265">
        <f t="shared" si="8"/>
        <v>1</v>
      </c>
      <c r="L41" s="266">
        <f t="shared" si="8"/>
        <v>23000</v>
      </c>
      <c r="M41" s="265">
        <f t="shared" si="8"/>
        <v>1</v>
      </c>
      <c r="N41" s="266">
        <f t="shared" si="8"/>
        <v>17000</v>
      </c>
      <c r="O41" s="265">
        <f t="shared" si="8"/>
        <v>1</v>
      </c>
      <c r="P41" s="266">
        <f t="shared" si="8"/>
        <v>17000</v>
      </c>
      <c r="Q41" s="265">
        <f t="shared" si="8"/>
        <v>1</v>
      </c>
      <c r="R41" s="266">
        <f t="shared" si="8"/>
        <v>17000</v>
      </c>
      <c r="S41" s="265">
        <f t="shared" si="8"/>
        <v>1</v>
      </c>
      <c r="T41" s="266">
        <f t="shared" si="8"/>
        <v>23000</v>
      </c>
      <c r="U41" s="265"/>
      <c r="V41" s="266"/>
      <c r="W41" s="265"/>
      <c r="X41" s="266"/>
    </row>
    <row r="42" spans="2:24">
      <c r="B42" s="267" t="s">
        <v>318</v>
      </c>
      <c r="C42" s="262">
        <v>1</v>
      </c>
      <c r="D42" s="275">
        <v>17000</v>
      </c>
      <c r="E42" s="262">
        <v>1</v>
      </c>
      <c r="F42" s="275">
        <v>17000</v>
      </c>
      <c r="G42" s="262">
        <v>1</v>
      </c>
      <c r="H42" s="275">
        <v>17000</v>
      </c>
      <c r="I42" s="262">
        <v>1</v>
      </c>
      <c r="J42" s="275">
        <v>17000</v>
      </c>
      <c r="K42" s="262">
        <v>1</v>
      </c>
      <c r="L42" s="275">
        <v>23000</v>
      </c>
      <c r="M42" s="262">
        <v>1</v>
      </c>
      <c r="N42" s="275">
        <v>17000</v>
      </c>
      <c r="O42" s="262">
        <v>1</v>
      </c>
      <c r="P42" s="275">
        <v>17000</v>
      </c>
      <c r="Q42" s="262">
        <v>1</v>
      </c>
      <c r="R42" s="275">
        <v>17000</v>
      </c>
      <c r="S42" s="262">
        <v>1</v>
      </c>
      <c r="T42" s="275">
        <v>23000</v>
      </c>
      <c r="U42" s="262">
        <v>1</v>
      </c>
      <c r="V42" s="275">
        <v>23000</v>
      </c>
      <c r="W42" s="262"/>
      <c r="X42" s="275"/>
    </row>
    <row r="43" spans="2:24">
      <c r="B43" s="264" t="s">
        <v>138</v>
      </c>
      <c r="C43" s="265">
        <f t="shared" ref="C43:T43" si="9">+C44</f>
        <v>1</v>
      </c>
      <c r="D43" s="266">
        <f t="shared" si="9"/>
        <v>16000</v>
      </c>
      <c r="E43" s="265">
        <f t="shared" si="9"/>
        <v>1</v>
      </c>
      <c r="F43" s="266">
        <f t="shared" si="9"/>
        <v>16000</v>
      </c>
      <c r="G43" s="265">
        <f t="shared" si="9"/>
        <v>1</v>
      </c>
      <c r="H43" s="266">
        <f t="shared" si="9"/>
        <v>16000</v>
      </c>
      <c r="I43" s="265">
        <f t="shared" si="9"/>
        <v>1</v>
      </c>
      <c r="J43" s="266">
        <f t="shared" si="9"/>
        <v>16000</v>
      </c>
      <c r="K43" s="265">
        <f t="shared" si="9"/>
        <v>1</v>
      </c>
      <c r="L43" s="266">
        <f t="shared" si="9"/>
        <v>16000</v>
      </c>
      <c r="M43" s="265">
        <f t="shared" si="9"/>
        <v>1</v>
      </c>
      <c r="N43" s="266">
        <f t="shared" si="9"/>
        <v>16000</v>
      </c>
      <c r="O43" s="265">
        <f t="shared" si="9"/>
        <v>1</v>
      </c>
      <c r="P43" s="266">
        <f t="shared" si="9"/>
        <v>16000</v>
      </c>
      <c r="Q43" s="265">
        <f t="shared" si="9"/>
        <v>1</v>
      </c>
      <c r="R43" s="266">
        <f t="shared" si="9"/>
        <v>16000</v>
      </c>
      <c r="S43" s="265">
        <f t="shared" si="9"/>
        <v>1</v>
      </c>
      <c r="T43" s="266">
        <f t="shared" si="9"/>
        <v>16000</v>
      </c>
      <c r="U43" s="265"/>
      <c r="V43" s="266"/>
      <c r="W43" s="265"/>
      <c r="X43" s="266"/>
    </row>
    <row r="44" spans="2:24">
      <c r="B44" s="276" t="s">
        <v>319</v>
      </c>
      <c r="C44" s="277">
        <v>1</v>
      </c>
      <c r="D44" s="268">
        <v>16000</v>
      </c>
      <c r="E44" s="277">
        <v>1</v>
      </c>
      <c r="F44" s="268">
        <v>16000</v>
      </c>
      <c r="G44" s="277">
        <v>1</v>
      </c>
      <c r="H44" s="268">
        <v>16000</v>
      </c>
      <c r="I44" s="277">
        <v>1</v>
      </c>
      <c r="J44" s="268">
        <v>16000</v>
      </c>
      <c r="K44" s="277">
        <v>1</v>
      </c>
      <c r="L44" s="268">
        <v>16000</v>
      </c>
      <c r="M44" s="277">
        <v>1</v>
      </c>
      <c r="N44" s="268">
        <v>16000</v>
      </c>
      <c r="O44" s="277">
        <v>1</v>
      </c>
      <c r="P44" s="268">
        <v>16000</v>
      </c>
      <c r="Q44" s="277">
        <v>1</v>
      </c>
      <c r="R44" s="268">
        <v>16000</v>
      </c>
      <c r="S44" s="282">
        <v>1</v>
      </c>
      <c r="T44" s="270">
        <v>16000</v>
      </c>
      <c r="U44" s="282"/>
      <c r="V44" s="270"/>
      <c r="W44" s="282"/>
      <c r="X44" s="270"/>
    </row>
    <row r="45" spans="2:24">
      <c r="B45" s="278"/>
      <c r="C45" s="279"/>
      <c r="D45" s="274"/>
      <c r="E45" s="279"/>
      <c r="F45" s="274"/>
      <c r="G45" s="279"/>
      <c r="H45" s="274"/>
      <c r="I45" s="279"/>
      <c r="J45" s="274"/>
      <c r="K45" s="279"/>
      <c r="L45" s="274"/>
      <c r="M45" s="279"/>
      <c r="N45" s="274"/>
      <c r="O45" s="279"/>
      <c r="P45" s="283"/>
      <c r="Q45" s="279"/>
      <c r="R45" s="283"/>
      <c r="S45" s="279"/>
      <c r="T45" s="284"/>
      <c r="U45" s="279"/>
      <c r="V45" s="284"/>
      <c r="W45" s="279"/>
      <c r="X45" s="284"/>
    </row>
    <row r="46" spans="2:24">
      <c r="B46" s="255" t="s">
        <v>322</v>
      </c>
    </row>
  </sheetData>
  <mergeCells count="21">
    <mergeCell ref="W31:X31"/>
    <mergeCell ref="B31:B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B1:R1"/>
    <mergeCell ref="B5:B6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  <pageSetup paperSize="9" scale="86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6156-7273-4B5E-B3E3-60A8BAB33978}">
  <sheetPr>
    <tabColor rgb="FFFF0000"/>
  </sheetPr>
  <dimension ref="B1:G25"/>
  <sheetViews>
    <sheetView topLeftCell="A10" zoomScaleSheetLayoutView="100" workbookViewId="0">
      <selection activeCell="K23" sqref="K23"/>
    </sheetView>
  </sheetViews>
  <sheetFormatPr defaultColWidth="9" defaultRowHeight="21"/>
  <cols>
    <col min="1" max="1" width="1.85546875" style="23" customWidth="1"/>
    <col min="2" max="2" width="29.85546875" style="23" customWidth="1"/>
    <col min="3" max="3" width="13.42578125" style="50" customWidth="1"/>
    <col min="4" max="5" width="13.140625" style="50" customWidth="1"/>
    <col min="6" max="6" width="14.42578125" style="50" customWidth="1"/>
    <col min="7" max="7" width="13.140625" style="50" customWidth="1"/>
    <col min="8" max="8" width="9" style="23"/>
    <col min="9" max="9" width="15.7109375" style="23" customWidth="1"/>
    <col min="10" max="16384" width="9" style="23"/>
  </cols>
  <sheetData>
    <row r="1" spans="2:7">
      <c r="B1" s="667" t="s">
        <v>239</v>
      </c>
      <c r="C1" s="667"/>
      <c r="D1" s="667"/>
      <c r="E1" s="667"/>
      <c r="F1" s="667"/>
      <c r="G1" s="667"/>
    </row>
    <row r="2" spans="2:7">
      <c r="B2" s="23" t="s">
        <v>274</v>
      </c>
    </row>
    <row r="3" spans="2:7">
      <c r="B3" s="111" t="s">
        <v>39</v>
      </c>
    </row>
    <row r="4" spans="2:7">
      <c r="B4" s="669"/>
      <c r="C4" s="627"/>
    </row>
    <row r="5" spans="2:7">
      <c r="B5" s="624" t="s">
        <v>323</v>
      </c>
      <c r="C5" s="662" t="s">
        <v>294</v>
      </c>
      <c r="D5" s="662"/>
      <c r="E5" s="662"/>
      <c r="F5" s="662"/>
      <c r="G5" s="662"/>
    </row>
    <row r="6" spans="2:7">
      <c r="B6" s="625"/>
      <c r="C6" s="52" t="s">
        <v>136</v>
      </c>
      <c r="D6" s="116" t="s">
        <v>98</v>
      </c>
      <c r="E6" s="116" t="s">
        <v>137</v>
      </c>
      <c r="F6" s="116" t="s">
        <v>100</v>
      </c>
      <c r="G6" s="240" t="s">
        <v>138</v>
      </c>
    </row>
    <row r="7" spans="2:7">
      <c r="B7" s="119" t="s">
        <v>277</v>
      </c>
      <c r="C7" s="225">
        <f>SUM(D7:G7)</f>
        <v>267184</v>
      </c>
      <c r="D7" s="35"/>
      <c r="E7" s="254"/>
      <c r="F7" s="242">
        <v>267184</v>
      </c>
      <c r="G7" s="126"/>
    </row>
    <row r="8" spans="2:7">
      <c r="B8" s="119" t="s">
        <v>324</v>
      </c>
      <c r="C8" s="225">
        <f>SUM(D8:G8)</f>
        <v>178525</v>
      </c>
      <c r="D8" s="40"/>
      <c r="E8" s="254"/>
      <c r="F8" s="242">
        <v>178525</v>
      </c>
      <c r="G8" s="126"/>
    </row>
    <row r="9" spans="2:7">
      <c r="B9" s="119" t="s">
        <v>278</v>
      </c>
      <c r="C9" s="225">
        <f>SUM(D9:G9)</f>
        <v>38918.449999999997</v>
      </c>
      <c r="D9" s="40"/>
      <c r="E9" s="286"/>
      <c r="F9" s="242">
        <v>38918.449999999997</v>
      </c>
      <c r="G9" s="126"/>
    </row>
    <row r="10" spans="2:7">
      <c r="B10" s="119" t="s">
        <v>279</v>
      </c>
      <c r="C10" s="226">
        <f>SUM(D10:G10)/4</f>
        <v>54.5</v>
      </c>
      <c r="D10" s="40"/>
      <c r="E10" s="254"/>
      <c r="F10" s="242">
        <v>218</v>
      </c>
      <c r="G10" s="126"/>
    </row>
    <row r="11" spans="2:7">
      <c r="B11" s="119" t="s">
        <v>280</v>
      </c>
      <c r="C11" s="225">
        <f>SUM(D11:G11)/4</f>
        <v>12000</v>
      </c>
      <c r="D11" s="40"/>
      <c r="E11" s="254"/>
      <c r="F11" s="242">
        <v>48000</v>
      </c>
      <c r="G11" s="126"/>
    </row>
    <row r="12" spans="2:7">
      <c r="B12" s="119" t="s">
        <v>281</v>
      </c>
      <c r="C12" s="225">
        <f>SUM(D12:G12)</f>
        <v>1751.91</v>
      </c>
      <c r="D12" s="35"/>
      <c r="E12" s="254"/>
      <c r="F12" s="242">
        <v>1751.91</v>
      </c>
      <c r="G12" s="285"/>
    </row>
    <row r="13" spans="2:7">
      <c r="B13" s="119" t="s">
        <v>282</v>
      </c>
      <c r="C13" s="225">
        <f>SUM(D13:G13)</f>
        <v>18906</v>
      </c>
      <c r="D13" s="35"/>
      <c r="E13" s="254"/>
      <c r="F13" s="248">
        <v>18906</v>
      </c>
      <c r="G13" s="126"/>
    </row>
    <row r="14" spans="2:7">
      <c r="B14" s="23" t="s">
        <v>287</v>
      </c>
    </row>
    <row r="16" spans="2:7">
      <c r="B16" s="624" t="s">
        <v>323</v>
      </c>
      <c r="C16" s="662" t="s">
        <v>295</v>
      </c>
      <c r="D16" s="662"/>
      <c r="E16" s="662"/>
      <c r="F16" s="662"/>
      <c r="G16" s="662"/>
    </row>
    <row r="17" spans="2:7">
      <c r="B17" s="625"/>
      <c r="C17" s="52" t="s">
        <v>136</v>
      </c>
      <c r="D17" s="116" t="s">
        <v>98</v>
      </c>
      <c r="E17" s="116" t="s">
        <v>137</v>
      </c>
      <c r="F17" s="116" t="s">
        <v>100</v>
      </c>
      <c r="G17" s="240" t="s">
        <v>138</v>
      </c>
    </row>
    <row r="18" spans="2:7">
      <c r="B18" s="119" t="s">
        <v>277</v>
      </c>
      <c r="C18" s="225">
        <f>SUM(D18:G18)</f>
        <v>0</v>
      </c>
      <c r="D18" s="35"/>
      <c r="E18" s="254"/>
      <c r="F18" s="242"/>
      <c r="G18" s="126"/>
    </row>
    <row r="19" spans="2:7">
      <c r="B19" s="119" t="s">
        <v>324</v>
      </c>
      <c r="C19" s="225">
        <f>SUM(D19:G19)</f>
        <v>0</v>
      </c>
      <c r="D19" s="40"/>
      <c r="E19" s="254"/>
      <c r="F19" s="242"/>
      <c r="G19" s="126"/>
    </row>
    <row r="20" spans="2:7">
      <c r="B20" s="119" t="s">
        <v>278</v>
      </c>
      <c r="C20" s="225">
        <f>SUM(D20:G20)</f>
        <v>0</v>
      </c>
      <c r="D20" s="40"/>
      <c r="E20" s="286"/>
      <c r="F20" s="242"/>
      <c r="G20" s="126"/>
    </row>
    <row r="21" spans="2:7">
      <c r="B21" s="119" t="s">
        <v>279</v>
      </c>
      <c r="C21" s="226">
        <f>SUM(D21:G21)/4</f>
        <v>0</v>
      </c>
      <c r="D21" s="40"/>
      <c r="E21" s="254"/>
      <c r="F21" s="242"/>
      <c r="G21" s="126"/>
    </row>
    <row r="22" spans="2:7">
      <c r="B22" s="119" t="s">
        <v>280</v>
      </c>
      <c r="C22" s="225">
        <f>SUM(D22:G22)/4</f>
        <v>0</v>
      </c>
      <c r="D22" s="40"/>
      <c r="E22" s="254"/>
      <c r="F22" s="242"/>
      <c r="G22" s="126"/>
    </row>
    <row r="23" spans="2:7">
      <c r="B23" s="119" t="s">
        <v>281</v>
      </c>
      <c r="C23" s="225">
        <f>SUM(D23:G23)</f>
        <v>0</v>
      </c>
      <c r="D23" s="35"/>
      <c r="E23" s="254"/>
      <c r="F23" s="242"/>
      <c r="G23" s="285"/>
    </row>
    <row r="24" spans="2:7">
      <c r="B24" s="119" t="s">
        <v>282</v>
      </c>
      <c r="C24" s="225">
        <f>SUM(D24:G24)</f>
        <v>0</v>
      </c>
      <c r="D24" s="35"/>
      <c r="E24" s="254"/>
      <c r="F24" s="248"/>
      <c r="G24" s="126"/>
    </row>
    <row r="25" spans="2:7">
      <c r="B25" s="23" t="s">
        <v>287</v>
      </c>
    </row>
  </sheetData>
  <mergeCells count="6">
    <mergeCell ref="B5:B6"/>
    <mergeCell ref="C5:G5"/>
    <mergeCell ref="B16:B17"/>
    <mergeCell ref="C16:G16"/>
    <mergeCell ref="B1:G1"/>
    <mergeCell ref="B4:C4"/>
  </mergeCells>
  <pageMargins left="0.68" right="0.27559055118110237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E601-6CF5-4DBE-ABD3-B83C12FD05AA}">
  <sheetPr>
    <tabColor rgb="FFFF0000"/>
  </sheetPr>
  <dimension ref="A1:H17"/>
  <sheetViews>
    <sheetView zoomScale="90" zoomScaleNormal="90" workbookViewId="0">
      <selection activeCell="A5" sqref="A5:H5"/>
    </sheetView>
  </sheetViews>
  <sheetFormatPr defaultColWidth="9" defaultRowHeight="21"/>
  <cols>
    <col min="1" max="1" width="15.28515625" style="9" customWidth="1"/>
    <col min="2" max="2" width="13.42578125" style="9" customWidth="1"/>
    <col min="3" max="3" width="10.42578125" style="9" customWidth="1"/>
    <col min="4" max="4" width="16.85546875" style="9" bestFit="1" customWidth="1"/>
    <col min="5" max="5" width="17.28515625" style="9" customWidth="1"/>
    <col min="6" max="7" width="9.42578125" style="8" customWidth="1"/>
    <col min="8" max="8" width="14.42578125" style="9" bestFit="1" customWidth="1"/>
    <col min="9" max="16384" width="9" style="9"/>
  </cols>
  <sheetData>
    <row r="1" spans="1:8">
      <c r="A1" s="615" t="s">
        <v>88</v>
      </c>
      <c r="B1" s="615"/>
      <c r="C1" s="615"/>
      <c r="D1" s="615"/>
      <c r="E1" s="615"/>
      <c r="F1" s="615"/>
      <c r="G1" s="615"/>
      <c r="H1" s="615"/>
    </row>
    <row r="2" spans="1:8">
      <c r="A2" s="9" t="s">
        <v>5</v>
      </c>
    </row>
    <row r="3" spans="1:8">
      <c r="A3" s="9" t="s">
        <v>6</v>
      </c>
    </row>
    <row r="5" spans="1:8">
      <c r="A5" s="616" t="s">
        <v>132</v>
      </c>
      <c r="B5" s="616"/>
      <c r="C5" s="616"/>
      <c r="D5" s="616"/>
      <c r="E5" s="616"/>
      <c r="F5" s="616"/>
      <c r="G5" s="616"/>
      <c r="H5" s="616"/>
    </row>
    <row r="6" spans="1:8">
      <c r="A6" s="617" t="s">
        <v>133</v>
      </c>
      <c r="B6" s="617"/>
      <c r="C6" s="617"/>
      <c r="D6" s="617"/>
      <c r="E6" s="617"/>
      <c r="F6" s="617"/>
      <c r="G6" s="617"/>
      <c r="H6" s="617"/>
    </row>
    <row r="7" spans="1:8">
      <c r="A7" s="618" t="s">
        <v>89</v>
      </c>
      <c r="B7" s="620" t="s">
        <v>90</v>
      </c>
      <c r="C7" s="618" t="s">
        <v>91</v>
      </c>
      <c r="D7" s="621" t="s">
        <v>92</v>
      </c>
      <c r="E7" s="621"/>
      <c r="F7" s="620" t="s">
        <v>93</v>
      </c>
      <c r="G7" s="620" t="s">
        <v>94</v>
      </c>
      <c r="H7" s="620" t="s">
        <v>95</v>
      </c>
    </row>
    <row r="8" spans="1:8">
      <c r="A8" s="619"/>
      <c r="B8" s="620"/>
      <c r="C8" s="619"/>
      <c r="D8" s="10" t="s">
        <v>96</v>
      </c>
      <c r="E8" s="10" t="s">
        <v>97</v>
      </c>
      <c r="F8" s="620"/>
      <c r="G8" s="620"/>
      <c r="H8" s="620"/>
    </row>
    <row r="9" spans="1:8">
      <c r="A9" s="622" t="s">
        <v>100</v>
      </c>
      <c r="B9" s="15"/>
      <c r="C9" s="16" t="s">
        <v>103</v>
      </c>
      <c r="D9" s="17" t="s">
        <v>101</v>
      </c>
      <c r="E9" s="17" t="s">
        <v>102</v>
      </c>
      <c r="F9" s="17" t="s">
        <v>118</v>
      </c>
      <c r="G9" s="17" t="s">
        <v>119</v>
      </c>
      <c r="H9" s="18" t="s">
        <v>120</v>
      </c>
    </row>
    <row r="10" spans="1:8">
      <c r="A10" s="623"/>
      <c r="B10" s="19"/>
      <c r="C10" s="18" t="s">
        <v>104</v>
      </c>
      <c r="D10" s="17" t="s">
        <v>102</v>
      </c>
      <c r="E10" s="17" t="s">
        <v>101</v>
      </c>
      <c r="F10" s="17" t="s">
        <v>121</v>
      </c>
      <c r="G10" s="17" t="s">
        <v>122</v>
      </c>
      <c r="H10" s="18" t="s">
        <v>123</v>
      </c>
    </row>
    <row r="11" spans="1:8">
      <c r="A11" s="622" t="s">
        <v>100</v>
      </c>
      <c r="B11" s="20"/>
      <c r="C11" s="12" t="s">
        <v>124</v>
      </c>
      <c r="D11" s="11" t="s">
        <v>101</v>
      </c>
      <c r="E11" s="11" t="s">
        <v>102</v>
      </c>
      <c r="F11" s="11" t="s">
        <v>107</v>
      </c>
      <c r="G11" s="11" t="s">
        <v>125</v>
      </c>
      <c r="H11" s="12" t="s">
        <v>126</v>
      </c>
    </row>
    <row r="12" spans="1:8">
      <c r="A12" s="623"/>
      <c r="B12" s="20"/>
      <c r="C12" s="12" t="s">
        <v>127</v>
      </c>
      <c r="D12" s="11" t="s">
        <v>102</v>
      </c>
      <c r="E12" s="11" t="s">
        <v>101</v>
      </c>
      <c r="F12" s="11" t="s">
        <v>128</v>
      </c>
      <c r="G12" s="11" t="s">
        <v>106</v>
      </c>
      <c r="H12" s="12" t="s">
        <v>126</v>
      </c>
    </row>
    <row r="13" spans="1:8">
      <c r="A13" s="622" t="s">
        <v>100</v>
      </c>
      <c r="B13" s="20"/>
      <c r="C13" s="12" t="s">
        <v>129</v>
      </c>
      <c r="D13" s="11" t="s">
        <v>101</v>
      </c>
      <c r="E13" s="11" t="s">
        <v>102</v>
      </c>
      <c r="F13" s="11" t="s">
        <v>99</v>
      </c>
      <c r="G13" s="11" t="s">
        <v>130</v>
      </c>
      <c r="H13" s="12" t="s">
        <v>126</v>
      </c>
    </row>
    <row r="14" spans="1:8">
      <c r="A14" s="623"/>
      <c r="B14" s="20"/>
      <c r="C14" s="12" t="s">
        <v>131</v>
      </c>
      <c r="D14" s="11" t="s">
        <v>102</v>
      </c>
      <c r="E14" s="11" t="s">
        <v>101</v>
      </c>
      <c r="F14" s="11" t="s">
        <v>105</v>
      </c>
      <c r="G14" s="11" t="s">
        <v>109</v>
      </c>
      <c r="H14" s="12" t="s">
        <v>126</v>
      </c>
    </row>
    <row r="15" spans="1:8">
      <c r="A15" s="9" t="s">
        <v>108</v>
      </c>
    </row>
    <row r="16" spans="1:8">
      <c r="B16" s="9" t="s">
        <v>110</v>
      </c>
      <c r="D16" s="9" t="s">
        <v>111</v>
      </c>
      <c r="E16" s="9" t="s">
        <v>112</v>
      </c>
      <c r="G16" s="14" t="s">
        <v>115</v>
      </c>
    </row>
    <row r="17" spans="2:7">
      <c r="B17" s="9" t="s">
        <v>113</v>
      </c>
      <c r="D17" s="9" t="s">
        <v>114</v>
      </c>
      <c r="E17" s="9" t="s">
        <v>116</v>
      </c>
      <c r="G17" s="14" t="s">
        <v>117</v>
      </c>
    </row>
  </sheetData>
  <mergeCells count="13">
    <mergeCell ref="A9:A10"/>
    <mergeCell ref="A11:A12"/>
    <mergeCell ref="A13:A14"/>
    <mergeCell ref="A1:H1"/>
    <mergeCell ref="A5:H5"/>
    <mergeCell ref="A6:H6"/>
    <mergeCell ref="A7:A8"/>
    <mergeCell ref="B7:B8"/>
    <mergeCell ref="C7:C8"/>
    <mergeCell ref="D7:E7"/>
    <mergeCell ref="F7:F8"/>
    <mergeCell ref="G7:G8"/>
    <mergeCell ref="H7:H8"/>
  </mergeCells>
  <hyperlinks>
    <hyperlink ref="G16" r:id="rId1" xr:uid="{9DA7AE7D-1CDF-4BF9-B8A8-93940C903E27}"/>
    <hyperlink ref="G17" r:id="rId2" xr:uid="{C87848D1-EA18-47B2-9B8F-7630F41AE9A8}"/>
  </hyperlinks>
  <pageMargins left="0.7" right="0.7" top="0.75" bottom="0.75" header="0.3" footer="0.3"/>
  <drawing r:id="rId3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FA3C-C441-42D7-AAE3-14F2FA681BA3}">
  <sheetPr>
    <tabColor rgb="FFFF0000"/>
  </sheetPr>
  <dimension ref="A1:F16"/>
  <sheetViews>
    <sheetView zoomScale="115" zoomScaleNormal="115" zoomScaleSheetLayoutView="80" workbookViewId="0">
      <selection activeCell="G6" sqref="G6"/>
    </sheetView>
  </sheetViews>
  <sheetFormatPr defaultColWidth="9" defaultRowHeight="21"/>
  <cols>
    <col min="1" max="1" width="41.140625" style="94" customWidth="1"/>
    <col min="2" max="2" width="20.42578125" style="221" customWidth="1"/>
    <col min="3" max="3" width="20.140625" style="221" bestFit="1" customWidth="1"/>
    <col min="4" max="4" width="18.7109375" style="221" customWidth="1"/>
    <col min="5" max="5" width="19.28515625" style="221" customWidth="1"/>
    <col min="6" max="6" width="19" style="221" customWidth="1"/>
    <col min="7" max="7" width="16.28515625" style="94" bestFit="1" customWidth="1"/>
    <col min="8" max="16384" width="9" style="94"/>
  </cols>
  <sheetData>
    <row r="1" spans="1:6">
      <c r="A1" s="667" t="s">
        <v>239</v>
      </c>
      <c r="B1" s="667"/>
      <c r="C1" s="667"/>
      <c r="D1" s="667"/>
      <c r="E1" s="667"/>
      <c r="F1" s="667"/>
    </row>
    <row r="2" spans="1:6">
      <c r="A2" s="94" t="s">
        <v>40</v>
      </c>
    </row>
    <row r="3" spans="1:6">
      <c r="A3" s="222" t="s">
        <v>41</v>
      </c>
    </row>
    <row r="4" spans="1:6">
      <c r="A4" s="222"/>
    </row>
    <row r="5" spans="1:6">
      <c r="A5" s="624" t="s">
        <v>325</v>
      </c>
      <c r="B5" s="662" t="s">
        <v>295</v>
      </c>
      <c r="C5" s="662"/>
      <c r="D5" s="662"/>
      <c r="E5" s="662"/>
      <c r="F5" s="662"/>
    </row>
    <row r="6" spans="1:6">
      <c r="A6" s="625"/>
      <c r="B6" s="52" t="s">
        <v>136</v>
      </c>
      <c r="C6" s="223" t="s">
        <v>98</v>
      </c>
      <c r="D6" s="223" t="s">
        <v>137</v>
      </c>
      <c r="E6" s="223" t="s">
        <v>100</v>
      </c>
      <c r="F6" s="223" t="s">
        <v>138</v>
      </c>
    </row>
    <row r="7" spans="1:6">
      <c r="A7" s="119" t="s">
        <v>326</v>
      </c>
      <c r="B7" s="77">
        <f>SUM(C7:F7)</f>
        <v>0</v>
      </c>
      <c r="C7" s="92"/>
      <c r="D7" s="290"/>
      <c r="E7" s="288"/>
      <c r="F7" s="293"/>
    </row>
    <row r="8" spans="1:6">
      <c r="A8" s="119" t="s">
        <v>327</v>
      </c>
      <c r="B8" s="77">
        <f>SUM(C8:F8)</f>
        <v>0</v>
      </c>
      <c r="C8" s="92"/>
      <c r="D8" s="291"/>
      <c r="E8" s="43"/>
      <c r="F8" s="294"/>
    </row>
    <row r="9" spans="1:6">
      <c r="A9" s="119" t="s">
        <v>328</v>
      </c>
      <c r="B9" s="77">
        <f>SUM(C9:F9)</f>
        <v>0</v>
      </c>
      <c r="C9" s="92"/>
      <c r="D9" s="291"/>
      <c r="E9" s="43"/>
      <c r="F9" s="294"/>
    </row>
    <row r="10" spans="1:6">
      <c r="A10" s="119" t="s">
        <v>329</v>
      </c>
      <c r="B10" s="77">
        <f>SUM(C10:F10)/4</f>
        <v>0</v>
      </c>
      <c r="C10" s="92"/>
      <c r="D10" s="291"/>
      <c r="E10" s="291"/>
      <c r="F10" s="294"/>
    </row>
    <row r="11" spans="1:6">
      <c r="A11" s="119" t="s">
        <v>330</v>
      </c>
      <c r="B11" s="77">
        <f>SUM(C11:F11)/4</f>
        <v>0</v>
      </c>
      <c r="C11" s="92"/>
      <c r="D11" s="291"/>
      <c r="E11" s="294"/>
      <c r="F11" s="294"/>
    </row>
    <row r="12" spans="1:6">
      <c r="A12" s="119" t="s">
        <v>331</v>
      </c>
      <c r="B12" s="77">
        <f>SUM(C12:F12)</f>
        <v>0</v>
      </c>
      <c r="C12" s="92"/>
      <c r="D12" s="92"/>
      <c r="E12" s="43"/>
      <c r="F12" s="295"/>
    </row>
    <row r="13" spans="1:6">
      <c r="A13" s="289" t="s">
        <v>332</v>
      </c>
      <c r="B13" s="77">
        <f>SUM(C13:F13)</f>
        <v>0</v>
      </c>
      <c r="C13" s="92"/>
      <c r="D13" s="292"/>
      <c r="E13" s="43"/>
      <c r="F13" s="294"/>
    </row>
    <row r="14" spans="1:6">
      <c r="B14" s="36" t="e">
        <f>B8/B9</f>
        <v>#DIV/0!</v>
      </c>
      <c r="C14" s="36"/>
      <c r="D14" s="36"/>
      <c r="E14" s="36"/>
      <c r="F14" s="36"/>
    </row>
    <row r="15" spans="1:6">
      <c r="E15" s="221">
        <f>+E8*E11</f>
        <v>0</v>
      </c>
      <c r="F15" s="221">
        <f>+F8*F11</f>
        <v>0</v>
      </c>
    </row>
    <row r="16" spans="1:6">
      <c r="A16" s="94" t="s">
        <v>333</v>
      </c>
    </row>
  </sheetData>
  <mergeCells count="3">
    <mergeCell ref="A5:A6"/>
    <mergeCell ref="B5:F5"/>
    <mergeCell ref="A1:F1"/>
  </mergeCells>
  <pageMargins left="0.53" right="0.21" top="0.75" bottom="0.75" header="0.3" footer="0.3"/>
  <pageSetup paperSize="9" scale="61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4B18-D80A-4F03-B5C1-08391D73460E}">
  <sheetPr>
    <tabColor rgb="FFFF0000"/>
  </sheetPr>
  <dimension ref="B1:G15"/>
  <sheetViews>
    <sheetView zoomScaleSheetLayoutView="115" workbookViewId="0">
      <selection activeCell="C6" sqref="C6"/>
    </sheetView>
  </sheetViews>
  <sheetFormatPr defaultColWidth="9" defaultRowHeight="21"/>
  <cols>
    <col min="1" max="1" width="1.28515625" style="94" customWidth="1"/>
    <col min="2" max="2" width="41.42578125" style="94" customWidth="1"/>
    <col min="3" max="3" width="20.5703125" style="94" customWidth="1"/>
    <col min="4" max="4" width="19.42578125" style="221" customWidth="1"/>
    <col min="5" max="6" width="17.42578125" style="221" customWidth="1"/>
    <col min="7" max="7" width="17.140625" style="221" bestFit="1" customWidth="1"/>
    <col min="8" max="8" width="18.85546875" style="94" bestFit="1" customWidth="1"/>
    <col min="9" max="9" width="15.28515625" style="94" bestFit="1" customWidth="1"/>
    <col min="10" max="16384" width="9" style="94"/>
  </cols>
  <sheetData>
    <row r="1" spans="2:7">
      <c r="B1" s="667" t="s">
        <v>239</v>
      </c>
      <c r="C1" s="667"/>
      <c r="D1" s="667"/>
      <c r="E1" s="667"/>
      <c r="F1" s="667"/>
      <c r="G1" s="667"/>
    </row>
    <row r="2" spans="2:7">
      <c r="B2" s="94" t="s">
        <v>40</v>
      </c>
      <c r="C2" s="221"/>
    </row>
    <row r="3" spans="2:7">
      <c r="B3" s="222" t="s">
        <v>43</v>
      </c>
    </row>
    <row r="5" spans="2:7">
      <c r="B5" s="674" t="s">
        <v>334</v>
      </c>
      <c r="C5" s="668" t="s">
        <v>295</v>
      </c>
      <c r="D5" s="668"/>
      <c r="E5" s="668"/>
      <c r="F5" s="668"/>
      <c r="G5" s="668"/>
    </row>
    <row r="6" spans="2:7">
      <c r="B6" s="675"/>
      <c r="C6" s="53" t="s">
        <v>136</v>
      </c>
      <c r="D6" s="223" t="s">
        <v>98</v>
      </c>
      <c r="E6" s="223" t="s">
        <v>137</v>
      </c>
      <c r="F6" s="223" t="s">
        <v>100</v>
      </c>
      <c r="G6" s="223" t="s">
        <v>138</v>
      </c>
    </row>
    <row r="7" spans="2:7">
      <c r="B7" s="119" t="s">
        <v>326</v>
      </c>
      <c r="C7" s="287">
        <f>SUM(D7:G7)</f>
        <v>0</v>
      </c>
      <c r="D7" s="298"/>
      <c r="E7" s="292"/>
      <c r="F7" s="43"/>
      <c r="G7" s="301"/>
    </row>
    <row r="8" spans="2:7">
      <c r="B8" s="119" t="s">
        <v>335</v>
      </c>
      <c r="C8" s="287">
        <f>SUM(D8:G8)</f>
        <v>0</v>
      </c>
      <c r="D8" s="43"/>
      <c r="E8" s="292"/>
      <c r="F8" s="43"/>
      <c r="G8" s="301"/>
    </row>
    <row r="9" spans="2:7">
      <c r="B9" s="119" t="s">
        <v>328</v>
      </c>
      <c r="C9" s="287">
        <f>SUM(D9:G9)</f>
        <v>0</v>
      </c>
      <c r="D9" s="43"/>
      <c r="E9" s="292"/>
      <c r="F9" s="43"/>
      <c r="G9" s="301"/>
    </row>
    <row r="10" spans="2:7">
      <c r="B10" s="119" t="s">
        <v>336</v>
      </c>
      <c r="C10" s="287">
        <f>SUM(D10:G10)</f>
        <v>0</v>
      </c>
      <c r="D10" s="304"/>
      <c r="E10" s="292"/>
      <c r="F10" s="36"/>
      <c r="G10" s="301"/>
    </row>
    <row r="11" spans="2:7">
      <c r="B11" s="119" t="s">
        <v>337</v>
      </c>
      <c r="C11" s="226">
        <f>SUM(D11:G11)/4</f>
        <v>0</v>
      </c>
      <c r="D11" s="299"/>
      <c r="E11" s="300"/>
      <c r="F11" s="36"/>
      <c r="G11" s="302"/>
    </row>
    <row r="12" spans="2:7">
      <c r="B12" s="119" t="s">
        <v>338</v>
      </c>
      <c r="C12" s="287">
        <f>SUM(D12:G12)</f>
        <v>0</v>
      </c>
      <c r="D12" s="298"/>
      <c r="E12" s="298"/>
      <c r="F12" s="36"/>
      <c r="G12" s="302"/>
    </row>
    <row r="13" spans="2:7">
      <c r="C13" s="297" t="e">
        <f>C8/C9</f>
        <v>#DIV/0!</v>
      </c>
      <c r="D13" s="297"/>
      <c r="E13" s="297"/>
      <c r="F13" s="297"/>
      <c r="G13" s="303"/>
    </row>
    <row r="14" spans="2:7">
      <c r="D14" s="221">
        <f>+D10*D11</f>
        <v>0</v>
      </c>
      <c r="E14" s="221">
        <f t="shared" ref="E14:G14" si="0">+E10*E11</f>
        <v>0</v>
      </c>
      <c r="F14" s="221">
        <f t="shared" si="0"/>
        <v>0</v>
      </c>
      <c r="G14" s="221">
        <f t="shared" si="0"/>
        <v>0</v>
      </c>
    </row>
    <row r="15" spans="2:7">
      <c r="B15" s="94" t="s">
        <v>333</v>
      </c>
    </row>
  </sheetData>
  <mergeCells count="3">
    <mergeCell ref="B5:B6"/>
    <mergeCell ref="C5:G5"/>
    <mergeCell ref="B1:G1"/>
  </mergeCells>
  <pageMargins left="0.47" right="0.28999999999999998" top="0.48" bottom="0.75" header="0.3" footer="0.3"/>
  <pageSetup paperSize="9" scale="80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334A4-A95F-42CB-B237-9F991FFF354F}">
  <sheetPr>
    <tabColor rgb="FFFF0000"/>
  </sheetPr>
  <dimension ref="B1:J14"/>
  <sheetViews>
    <sheetView zoomScale="90" zoomScaleNormal="90" zoomScaleSheetLayoutView="85" workbookViewId="0">
      <selection activeCell="G7" sqref="G7"/>
    </sheetView>
  </sheetViews>
  <sheetFormatPr defaultColWidth="9" defaultRowHeight="21"/>
  <cols>
    <col min="1" max="1" width="1.28515625" style="23" customWidth="1"/>
    <col min="2" max="2" width="43.140625" style="23" customWidth="1"/>
    <col min="3" max="3" width="20.140625" style="23" bestFit="1" customWidth="1"/>
    <col min="4" max="4" width="18.5703125" style="50" bestFit="1" customWidth="1"/>
    <col min="5" max="5" width="18" style="50" customWidth="1"/>
    <col min="6" max="7" width="18.5703125" style="50" customWidth="1"/>
    <col min="8" max="8" width="22.28515625" style="23" customWidth="1"/>
    <col min="9" max="9" width="9" style="23"/>
    <col min="10" max="10" width="16.42578125" style="23" hidden="1" customWidth="1"/>
    <col min="11" max="16384" width="9" style="23"/>
  </cols>
  <sheetData>
    <row r="1" spans="2:7">
      <c r="B1" s="663" t="s">
        <v>239</v>
      </c>
      <c r="C1" s="663"/>
      <c r="D1" s="663"/>
      <c r="E1" s="663"/>
      <c r="F1" s="663"/>
      <c r="G1" s="663"/>
    </row>
    <row r="2" spans="2:7">
      <c r="B2" s="94" t="s">
        <v>40</v>
      </c>
    </row>
    <row r="3" spans="2:7">
      <c r="B3" s="111" t="s">
        <v>44</v>
      </c>
    </row>
    <row r="5" spans="2:7">
      <c r="B5" s="624" t="s">
        <v>339</v>
      </c>
      <c r="C5" s="668" t="s">
        <v>294</v>
      </c>
      <c r="D5" s="668"/>
      <c r="E5" s="668"/>
      <c r="F5" s="668"/>
      <c r="G5" s="668"/>
    </row>
    <row r="6" spans="2:7">
      <c r="B6" s="625"/>
      <c r="C6" s="71" t="s">
        <v>136</v>
      </c>
      <c r="D6" s="73" t="s">
        <v>98</v>
      </c>
      <c r="E6" s="73" t="s">
        <v>137</v>
      </c>
      <c r="F6" s="73" t="s">
        <v>100</v>
      </c>
      <c r="G6" s="73" t="s">
        <v>138</v>
      </c>
    </row>
    <row r="7" spans="2:7">
      <c r="B7" s="141" t="s">
        <v>326</v>
      </c>
      <c r="C7" s="305">
        <f>SUM(D7:G7)</f>
        <v>0</v>
      </c>
      <c r="D7" s="74"/>
      <c r="E7" s="309"/>
      <c r="F7" s="82"/>
      <c r="G7" s="311"/>
    </row>
    <row r="8" spans="2:7">
      <c r="B8" s="141" t="s">
        <v>340</v>
      </c>
      <c r="C8" s="305">
        <f>SUM(D8:G8)</f>
        <v>0</v>
      </c>
      <c r="D8" s="308"/>
      <c r="E8" s="309"/>
      <c r="F8" s="306"/>
      <c r="G8" s="312"/>
    </row>
    <row r="9" spans="2:7">
      <c r="B9" s="141" t="s">
        <v>328</v>
      </c>
      <c r="C9" s="305">
        <f>SUM(D9:G9)</f>
        <v>0</v>
      </c>
      <c r="D9" s="308"/>
      <c r="E9" s="309"/>
      <c r="F9" s="306"/>
      <c r="G9" s="312"/>
    </row>
    <row r="10" spans="2:7">
      <c r="B10" s="141" t="s">
        <v>329</v>
      </c>
      <c r="C10" s="305">
        <f>SUM(D10:G10)/4</f>
        <v>0</v>
      </c>
      <c r="D10" s="308"/>
      <c r="E10" s="309"/>
      <c r="F10" s="312"/>
      <c r="G10" s="312"/>
    </row>
    <row r="11" spans="2:7">
      <c r="B11" s="141" t="s">
        <v>330</v>
      </c>
      <c r="C11" s="305">
        <f>SUM(D11:G11)/4</f>
        <v>0</v>
      </c>
      <c r="D11" s="308"/>
      <c r="E11" s="309"/>
      <c r="F11" s="313"/>
      <c r="G11" s="313"/>
    </row>
    <row r="12" spans="2:7">
      <c r="B12" s="141" t="s">
        <v>341</v>
      </c>
      <c r="C12" s="307">
        <f>SUM(D12:G12)</f>
        <v>0</v>
      </c>
      <c r="D12" s="308"/>
      <c r="E12" s="309"/>
      <c r="F12" s="306"/>
      <c r="G12" s="312"/>
    </row>
    <row r="13" spans="2:7">
      <c r="B13" s="137" t="s">
        <v>332</v>
      </c>
      <c r="C13" s="307">
        <f>SUM(D13:G13)</f>
        <v>0</v>
      </c>
      <c r="D13" s="80"/>
      <c r="E13" s="253"/>
      <c r="F13" s="40"/>
      <c r="G13" s="310"/>
    </row>
    <row r="14" spans="2:7">
      <c r="B14" s="23" t="s">
        <v>342</v>
      </c>
      <c r="D14" s="246"/>
      <c r="E14" s="246"/>
      <c r="F14" s="246"/>
      <c r="G14" s="246"/>
    </row>
  </sheetData>
  <mergeCells count="3">
    <mergeCell ref="B5:B6"/>
    <mergeCell ref="C5:G5"/>
    <mergeCell ref="B1:G1"/>
  </mergeCells>
  <pageMargins left="0.47" right="0.28999999999999998" top="0.48" bottom="0.75" header="0.3" footer="0.3"/>
  <pageSetup paperSize="9" scale="66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50CA3-95B3-40DE-92EC-8A2A33ACE6D5}">
  <sheetPr>
    <tabColor rgb="FFFF0000"/>
  </sheetPr>
  <dimension ref="A1:F13"/>
  <sheetViews>
    <sheetView zoomScale="90" zoomScaleNormal="90" zoomScaleSheetLayoutView="85" workbookViewId="0">
      <selection activeCell="G11" sqref="G11"/>
    </sheetView>
  </sheetViews>
  <sheetFormatPr defaultColWidth="9" defaultRowHeight="21"/>
  <cols>
    <col min="1" max="1" width="41.140625" style="94" customWidth="1"/>
    <col min="2" max="2" width="20.140625" style="221" customWidth="1"/>
    <col min="3" max="3" width="18.5703125" style="221" customWidth="1"/>
    <col min="4" max="4" width="19.85546875" style="221" customWidth="1"/>
    <col min="5" max="5" width="19.7109375" style="221" customWidth="1"/>
    <col min="6" max="6" width="17" style="221" customWidth="1"/>
    <col min="7" max="16384" width="9" style="94"/>
  </cols>
  <sheetData>
    <row r="1" spans="1:6">
      <c r="A1" s="663" t="s">
        <v>239</v>
      </c>
      <c r="B1" s="663"/>
      <c r="C1" s="663"/>
      <c r="D1" s="663"/>
      <c r="E1" s="663"/>
      <c r="F1" s="663"/>
    </row>
    <row r="2" spans="1:6">
      <c r="A2" s="94" t="s">
        <v>40</v>
      </c>
    </row>
    <row r="3" spans="1:6">
      <c r="A3" s="94" t="s">
        <v>45</v>
      </c>
      <c r="F3" s="314"/>
    </row>
    <row r="4" spans="1:6">
      <c r="F4" s="314"/>
    </row>
    <row r="5" spans="1:6">
      <c r="A5" s="674" t="s">
        <v>343</v>
      </c>
      <c r="B5" s="676" t="s">
        <v>295</v>
      </c>
      <c r="C5" s="677"/>
      <c r="D5" s="677"/>
      <c r="E5" s="677"/>
      <c r="F5" s="678"/>
    </row>
    <row r="6" spans="1:6">
      <c r="A6" s="675"/>
      <c r="B6" s="52" t="s">
        <v>136</v>
      </c>
      <c r="C6" s="52" t="s">
        <v>98</v>
      </c>
      <c r="D6" s="52" t="s">
        <v>137</v>
      </c>
      <c r="E6" s="52" t="s">
        <v>100</v>
      </c>
      <c r="F6" s="52" t="s">
        <v>138</v>
      </c>
    </row>
    <row r="7" spans="1:6">
      <c r="A7" s="119" t="s">
        <v>326</v>
      </c>
      <c r="B7" s="315">
        <f>SUM(C7:F7)</f>
        <v>0</v>
      </c>
      <c r="C7" s="317"/>
      <c r="D7" s="322"/>
      <c r="E7" s="315"/>
      <c r="F7" s="296"/>
    </row>
    <row r="8" spans="1:6">
      <c r="A8" s="119" t="s">
        <v>344</v>
      </c>
      <c r="B8" s="315">
        <f>SUM(C8:F8)</f>
        <v>0</v>
      </c>
      <c r="C8" s="317"/>
      <c r="D8" s="317"/>
      <c r="E8" s="315"/>
      <c r="F8" s="318"/>
    </row>
    <row r="9" spans="1:6">
      <c r="A9" s="119" t="s">
        <v>328</v>
      </c>
      <c r="B9" s="315">
        <f>SUM(C9:F9)</f>
        <v>0</v>
      </c>
      <c r="C9" s="317"/>
      <c r="D9" s="317"/>
      <c r="E9" s="9"/>
      <c r="F9" s="319"/>
    </row>
    <row r="10" spans="1:6">
      <c r="A10" s="119" t="s">
        <v>337</v>
      </c>
      <c r="B10" s="315">
        <f>SUM(C10:F10)/4</f>
        <v>0</v>
      </c>
      <c r="C10" s="317"/>
      <c r="D10" s="322"/>
      <c r="E10" s="318"/>
      <c r="F10" s="319"/>
    </row>
    <row r="11" spans="1:6">
      <c r="A11" s="119" t="s">
        <v>330</v>
      </c>
      <c r="B11" s="315">
        <f>SUM(C11:F11)/4</f>
        <v>0</v>
      </c>
      <c r="C11" s="317"/>
      <c r="D11" s="323"/>
      <c r="E11" s="318"/>
      <c r="F11" s="319"/>
    </row>
    <row r="12" spans="1:6">
      <c r="A12" s="119" t="s">
        <v>345</v>
      </c>
      <c r="B12" s="315">
        <f>SUM(C12:F12)</f>
        <v>0</v>
      </c>
      <c r="C12" s="317"/>
      <c r="D12" s="322"/>
      <c r="E12" s="317"/>
      <c r="F12" s="294"/>
    </row>
    <row r="13" spans="1:6">
      <c r="A13" s="94" t="s">
        <v>346</v>
      </c>
    </row>
  </sheetData>
  <mergeCells count="3">
    <mergeCell ref="A5:A6"/>
    <mergeCell ref="B5:F5"/>
    <mergeCell ref="A1:F1"/>
  </mergeCells>
  <pageMargins left="0.7" right="0.7" top="0.75" bottom="0.75" header="0.3" footer="0.3"/>
  <pageSetup paperSize="9" scale="76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0E4D-B4FB-400F-A3A1-42D7CA57477D}">
  <sheetPr>
    <tabColor rgb="FFFF0000"/>
  </sheetPr>
  <dimension ref="B1:G15"/>
  <sheetViews>
    <sheetView zoomScale="130" zoomScaleNormal="130" zoomScaleSheetLayoutView="85" workbookViewId="0">
      <selection activeCell="F11" sqref="F11"/>
    </sheetView>
  </sheetViews>
  <sheetFormatPr defaultColWidth="9" defaultRowHeight="21"/>
  <cols>
    <col min="1" max="1" width="1.42578125" style="23" customWidth="1"/>
    <col min="2" max="2" width="41.5703125" style="23" customWidth="1"/>
    <col min="3" max="3" width="18" style="50" customWidth="1"/>
    <col min="4" max="4" width="16.85546875" style="50" customWidth="1"/>
    <col min="5" max="5" width="16.7109375" style="50" customWidth="1"/>
    <col min="6" max="6" width="17.42578125" style="50" customWidth="1"/>
    <col min="7" max="7" width="14.140625" style="50" customWidth="1"/>
    <col min="8" max="16384" width="9" style="23"/>
  </cols>
  <sheetData>
    <row r="1" spans="2:7">
      <c r="B1" s="663" t="s">
        <v>239</v>
      </c>
      <c r="C1" s="663"/>
      <c r="D1" s="663"/>
      <c r="E1" s="663"/>
      <c r="F1" s="663"/>
      <c r="G1" s="663"/>
    </row>
    <row r="2" spans="2:7">
      <c r="B2" s="94" t="s">
        <v>40</v>
      </c>
    </row>
    <row r="3" spans="2:7">
      <c r="B3" s="23" t="s">
        <v>46</v>
      </c>
      <c r="G3" s="83"/>
    </row>
    <row r="4" spans="2:7">
      <c r="G4" s="83"/>
    </row>
    <row r="5" spans="2:7">
      <c r="B5" s="624" t="s">
        <v>347</v>
      </c>
      <c r="C5" s="676" t="s">
        <v>295</v>
      </c>
      <c r="D5" s="677"/>
      <c r="E5" s="677"/>
      <c r="F5" s="677"/>
      <c r="G5" s="678"/>
    </row>
    <row r="6" spans="2:7">
      <c r="B6" s="625"/>
      <c r="C6" s="52" t="s">
        <v>136</v>
      </c>
      <c r="D6" s="52" t="s">
        <v>98</v>
      </c>
      <c r="E6" s="52" t="s">
        <v>137</v>
      </c>
      <c r="F6" s="52" t="s">
        <v>100</v>
      </c>
      <c r="G6" s="52" t="s">
        <v>138</v>
      </c>
    </row>
    <row r="7" spans="2:7">
      <c r="B7" s="119" t="s">
        <v>326</v>
      </c>
      <c r="C7" s="315">
        <f>SUM(D7:G7)</f>
        <v>0</v>
      </c>
      <c r="D7" s="317"/>
      <c r="E7" s="322"/>
      <c r="F7" s="315"/>
      <c r="G7" s="296"/>
    </row>
    <row r="8" spans="2:7">
      <c r="B8" s="119" t="s">
        <v>344</v>
      </c>
      <c r="C8" s="315">
        <f>SUM(D8:G8)</f>
        <v>0</v>
      </c>
      <c r="D8" s="317"/>
      <c r="E8" s="322"/>
      <c r="F8" s="315"/>
      <c r="G8" s="318"/>
    </row>
    <row r="9" spans="2:7">
      <c r="B9" s="119" t="s">
        <v>328</v>
      </c>
      <c r="C9" s="315">
        <f>SUM(D9:G9)</f>
        <v>0</v>
      </c>
      <c r="D9" s="317"/>
      <c r="E9" s="322"/>
      <c r="F9" s="317"/>
      <c r="G9" s="318"/>
    </row>
    <row r="10" spans="2:7">
      <c r="B10" s="119" t="s">
        <v>348</v>
      </c>
      <c r="C10" s="315">
        <f>SUM(D10:G10)</f>
        <v>0</v>
      </c>
      <c r="D10" s="317"/>
      <c r="E10" s="322"/>
      <c r="F10" s="315"/>
      <c r="G10" s="294"/>
    </row>
    <row r="11" spans="2:7">
      <c r="B11" s="119" t="s">
        <v>349</v>
      </c>
      <c r="C11" s="316">
        <f>SUM(D11:G11)/4</f>
        <v>0</v>
      </c>
      <c r="D11" s="325"/>
      <c r="E11" s="328"/>
      <c r="F11" s="316"/>
      <c r="G11" s="319"/>
    </row>
    <row r="12" spans="2:7">
      <c r="B12" s="119" t="s">
        <v>350</v>
      </c>
      <c r="C12" s="324">
        <f>SUM(D12:G12)</f>
        <v>0</v>
      </c>
      <c r="D12" s="317"/>
      <c r="E12" s="322"/>
      <c r="F12" s="315"/>
      <c r="G12" s="294"/>
    </row>
    <row r="13" spans="2:7">
      <c r="C13" s="326">
        <f>SUM(D13:G13)</f>
        <v>0</v>
      </c>
      <c r="D13" s="321"/>
      <c r="E13" s="320"/>
      <c r="F13" s="316"/>
      <c r="G13" s="327"/>
    </row>
    <row r="14" spans="2:7">
      <c r="C14" s="50" t="e">
        <f>SUM(D14:G14)/4</f>
        <v>#DIV/0!</v>
      </c>
      <c r="D14" s="50" t="e">
        <f>D8/D9</f>
        <v>#DIV/0!</v>
      </c>
      <c r="E14" s="50" t="e">
        <f>E8/E9</f>
        <v>#DIV/0!</v>
      </c>
      <c r="F14" s="50" t="e">
        <f>F8/F9</f>
        <v>#DIV/0!</v>
      </c>
      <c r="G14" s="50" t="e">
        <f>G8/G9</f>
        <v>#DIV/0!</v>
      </c>
    </row>
    <row r="15" spans="2:7">
      <c r="B15" s="23" t="s">
        <v>346</v>
      </c>
    </row>
  </sheetData>
  <mergeCells count="3">
    <mergeCell ref="B5:B6"/>
    <mergeCell ref="C5:G5"/>
    <mergeCell ref="B1:G1"/>
  </mergeCells>
  <pageMargins left="0.7" right="0.7" top="0.75" bottom="0.75" header="0.3" footer="0.3"/>
  <pageSetup paperSize="9" scale="83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82DD-2FAD-4C0B-853D-D3510DAFBAA1}">
  <sheetPr>
    <tabColor rgb="FFFF0000"/>
  </sheetPr>
  <dimension ref="A1:F14"/>
  <sheetViews>
    <sheetView zoomScaleNormal="100" zoomScaleSheetLayoutView="70" workbookViewId="0">
      <selection activeCell="C16" sqref="C16"/>
    </sheetView>
  </sheetViews>
  <sheetFormatPr defaultColWidth="15.5703125" defaultRowHeight="21"/>
  <cols>
    <col min="1" max="1" width="37.28515625" style="23" customWidth="1"/>
    <col min="2" max="3" width="15.28515625" style="50" bestFit="1" customWidth="1"/>
    <col min="4" max="6" width="14" style="50" customWidth="1"/>
    <col min="7" max="256" width="15.5703125" style="23"/>
    <col min="257" max="257" width="32.42578125" style="23" customWidth="1"/>
    <col min="258" max="258" width="12.85546875" style="23" customWidth="1"/>
    <col min="259" max="259" width="11.42578125" style="23" customWidth="1"/>
    <col min="260" max="260" width="11.7109375" style="23" customWidth="1"/>
    <col min="261" max="261" width="11.140625" style="23" customWidth="1"/>
    <col min="262" max="262" width="11.85546875" style="23" customWidth="1"/>
    <col min="263" max="512" width="15.5703125" style="23"/>
    <col min="513" max="513" width="32.42578125" style="23" customWidth="1"/>
    <col min="514" max="514" width="12.85546875" style="23" customWidth="1"/>
    <col min="515" max="515" width="11.42578125" style="23" customWidth="1"/>
    <col min="516" max="516" width="11.7109375" style="23" customWidth="1"/>
    <col min="517" max="517" width="11.140625" style="23" customWidth="1"/>
    <col min="518" max="518" width="11.85546875" style="23" customWidth="1"/>
    <col min="519" max="768" width="15.5703125" style="23"/>
    <col min="769" max="769" width="32.42578125" style="23" customWidth="1"/>
    <col min="770" max="770" width="12.85546875" style="23" customWidth="1"/>
    <col min="771" max="771" width="11.42578125" style="23" customWidth="1"/>
    <col min="772" max="772" width="11.7109375" style="23" customWidth="1"/>
    <col min="773" max="773" width="11.140625" style="23" customWidth="1"/>
    <col min="774" max="774" width="11.85546875" style="23" customWidth="1"/>
    <col min="775" max="1024" width="15.5703125" style="23"/>
    <col min="1025" max="1025" width="32.42578125" style="23" customWidth="1"/>
    <col min="1026" max="1026" width="12.85546875" style="23" customWidth="1"/>
    <col min="1027" max="1027" width="11.42578125" style="23" customWidth="1"/>
    <col min="1028" max="1028" width="11.7109375" style="23" customWidth="1"/>
    <col min="1029" max="1029" width="11.140625" style="23" customWidth="1"/>
    <col min="1030" max="1030" width="11.85546875" style="23" customWidth="1"/>
    <col min="1031" max="1280" width="15.5703125" style="23"/>
    <col min="1281" max="1281" width="32.42578125" style="23" customWidth="1"/>
    <col min="1282" max="1282" width="12.85546875" style="23" customWidth="1"/>
    <col min="1283" max="1283" width="11.42578125" style="23" customWidth="1"/>
    <col min="1284" max="1284" width="11.7109375" style="23" customWidth="1"/>
    <col min="1285" max="1285" width="11.140625" style="23" customWidth="1"/>
    <col min="1286" max="1286" width="11.85546875" style="23" customWidth="1"/>
    <col min="1287" max="1536" width="15.5703125" style="23"/>
    <col min="1537" max="1537" width="32.42578125" style="23" customWidth="1"/>
    <col min="1538" max="1538" width="12.85546875" style="23" customWidth="1"/>
    <col min="1539" max="1539" width="11.42578125" style="23" customWidth="1"/>
    <col min="1540" max="1540" width="11.7109375" style="23" customWidth="1"/>
    <col min="1541" max="1541" width="11.140625" style="23" customWidth="1"/>
    <col min="1542" max="1542" width="11.85546875" style="23" customWidth="1"/>
    <col min="1543" max="1792" width="15.5703125" style="23"/>
    <col min="1793" max="1793" width="32.42578125" style="23" customWidth="1"/>
    <col min="1794" max="1794" width="12.85546875" style="23" customWidth="1"/>
    <col min="1795" max="1795" width="11.42578125" style="23" customWidth="1"/>
    <col min="1796" max="1796" width="11.7109375" style="23" customWidth="1"/>
    <col min="1797" max="1797" width="11.140625" style="23" customWidth="1"/>
    <col min="1798" max="1798" width="11.85546875" style="23" customWidth="1"/>
    <col min="1799" max="2048" width="15.5703125" style="23"/>
    <col min="2049" max="2049" width="32.42578125" style="23" customWidth="1"/>
    <col min="2050" max="2050" width="12.85546875" style="23" customWidth="1"/>
    <col min="2051" max="2051" width="11.42578125" style="23" customWidth="1"/>
    <col min="2052" max="2052" width="11.7109375" style="23" customWidth="1"/>
    <col min="2053" max="2053" width="11.140625" style="23" customWidth="1"/>
    <col min="2054" max="2054" width="11.85546875" style="23" customWidth="1"/>
    <col min="2055" max="2304" width="15.5703125" style="23"/>
    <col min="2305" max="2305" width="32.42578125" style="23" customWidth="1"/>
    <col min="2306" max="2306" width="12.85546875" style="23" customWidth="1"/>
    <col min="2307" max="2307" width="11.42578125" style="23" customWidth="1"/>
    <col min="2308" max="2308" width="11.7109375" style="23" customWidth="1"/>
    <col min="2309" max="2309" width="11.140625" style="23" customWidth="1"/>
    <col min="2310" max="2310" width="11.85546875" style="23" customWidth="1"/>
    <col min="2311" max="2560" width="15.5703125" style="23"/>
    <col min="2561" max="2561" width="32.42578125" style="23" customWidth="1"/>
    <col min="2562" max="2562" width="12.85546875" style="23" customWidth="1"/>
    <col min="2563" max="2563" width="11.42578125" style="23" customWidth="1"/>
    <col min="2564" max="2564" width="11.7109375" style="23" customWidth="1"/>
    <col min="2565" max="2565" width="11.140625" style="23" customWidth="1"/>
    <col min="2566" max="2566" width="11.85546875" style="23" customWidth="1"/>
    <col min="2567" max="2816" width="15.5703125" style="23"/>
    <col min="2817" max="2817" width="32.42578125" style="23" customWidth="1"/>
    <col min="2818" max="2818" width="12.85546875" style="23" customWidth="1"/>
    <col min="2819" max="2819" width="11.42578125" style="23" customWidth="1"/>
    <col min="2820" max="2820" width="11.7109375" style="23" customWidth="1"/>
    <col min="2821" max="2821" width="11.140625" style="23" customWidth="1"/>
    <col min="2822" max="2822" width="11.85546875" style="23" customWidth="1"/>
    <col min="2823" max="3072" width="15.5703125" style="23"/>
    <col min="3073" max="3073" width="32.42578125" style="23" customWidth="1"/>
    <col min="3074" max="3074" width="12.85546875" style="23" customWidth="1"/>
    <col min="3075" max="3075" width="11.42578125" style="23" customWidth="1"/>
    <col min="3076" max="3076" width="11.7109375" style="23" customWidth="1"/>
    <col min="3077" max="3077" width="11.140625" style="23" customWidth="1"/>
    <col min="3078" max="3078" width="11.85546875" style="23" customWidth="1"/>
    <col min="3079" max="3328" width="15.5703125" style="23"/>
    <col min="3329" max="3329" width="32.42578125" style="23" customWidth="1"/>
    <col min="3330" max="3330" width="12.85546875" style="23" customWidth="1"/>
    <col min="3331" max="3331" width="11.42578125" style="23" customWidth="1"/>
    <col min="3332" max="3332" width="11.7109375" style="23" customWidth="1"/>
    <col min="3333" max="3333" width="11.140625" style="23" customWidth="1"/>
    <col min="3334" max="3334" width="11.85546875" style="23" customWidth="1"/>
    <col min="3335" max="3584" width="15.5703125" style="23"/>
    <col min="3585" max="3585" width="32.42578125" style="23" customWidth="1"/>
    <col min="3586" max="3586" width="12.85546875" style="23" customWidth="1"/>
    <col min="3587" max="3587" width="11.42578125" style="23" customWidth="1"/>
    <col min="3588" max="3588" width="11.7109375" style="23" customWidth="1"/>
    <col min="3589" max="3589" width="11.140625" style="23" customWidth="1"/>
    <col min="3590" max="3590" width="11.85546875" style="23" customWidth="1"/>
    <col min="3591" max="3840" width="15.5703125" style="23"/>
    <col min="3841" max="3841" width="32.42578125" style="23" customWidth="1"/>
    <col min="3842" max="3842" width="12.85546875" style="23" customWidth="1"/>
    <col min="3843" max="3843" width="11.42578125" style="23" customWidth="1"/>
    <col min="3844" max="3844" width="11.7109375" style="23" customWidth="1"/>
    <col min="3845" max="3845" width="11.140625" style="23" customWidth="1"/>
    <col min="3846" max="3846" width="11.85546875" style="23" customWidth="1"/>
    <col min="3847" max="4096" width="15.5703125" style="23"/>
    <col min="4097" max="4097" width="32.42578125" style="23" customWidth="1"/>
    <col min="4098" max="4098" width="12.85546875" style="23" customWidth="1"/>
    <col min="4099" max="4099" width="11.42578125" style="23" customWidth="1"/>
    <col min="4100" max="4100" width="11.7109375" style="23" customWidth="1"/>
    <col min="4101" max="4101" width="11.140625" style="23" customWidth="1"/>
    <col min="4102" max="4102" width="11.85546875" style="23" customWidth="1"/>
    <col min="4103" max="4352" width="15.5703125" style="23"/>
    <col min="4353" max="4353" width="32.42578125" style="23" customWidth="1"/>
    <col min="4354" max="4354" width="12.85546875" style="23" customWidth="1"/>
    <col min="4355" max="4355" width="11.42578125" style="23" customWidth="1"/>
    <col min="4356" max="4356" width="11.7109375" style="23" customWidth="1"/>
    <col min="4357" max="4357" width="11.140625" style="23" customWidth="1"/>
    <col min="4358" max="4358" width="11.85546875" style="23" customWidth="1"/>
    <col min="4359" max="4608" width="15.5703125" style="23"/>
    <col min="4609" max="4609" width="32.42578125" style="23" customWidth="1"/>
    <col min="4610" max="4610" width="12.85546875" style="23" customWidth="1"/>
    <col min="4611" max="4611" width="11.42578125" style="23" customWidth="1"/>
    <col min="4612" max="4612" width="11.7109375" style="23" customWidth="1"/>
    <col min="4613" max="4613" width="11.140625" style="23" customWidth="1"/>
    <col min="4614" max="4614" width="11.85546875" style="23" customWidth="1"/>
    <col min="4615" max="4864" width="15.5703125" style="23"/>
    <col min="4865" max="4865" width="32.42578125" style="23" customWidth="1"/>
    <col min="4866" max="4866" width="12.85546875" style="23" customWidth="1"/>
    <col min="4867" max="4867" width="11.42578125" style="23" customWidth="1"/>
    <col min="4868" max="4868" width="11.7109375" style="23" customWidth="1"/>
    <col min="4869" max="4869" width="11.140625" style="23" customWidth="1"/>
    <col min="4870" max="4870" width="11.85546875" style="23" customWidth="1"/>
    <col min="4871" max="5120" width="15.5703125" style="23"/>
    <col min="5121" max="5121" width="32.42578125" style="23" customWidth="1"/>
    <col min="5122" max="5122" width="12.85546875" style="23" customWidth="1"/>
    <col min="5123" max="5123" width="11.42578125" style="23" customWidth="1"/>
    <col min="5124" max="5124" width="11.7109375" style="23" customWidth="1"/>
    <col min="5125" max="5125" width="11.140625" style="23" customWidth="1"/>
    <col min="5126" max="5126" width="11.85546875" style="23" customWidth="1"/>
    <col min="5127" max="5376" width="15.5703125" style="23"/>
    <col min="5377" max="5377" width="32.42578125" style="23" customWidth="1"/>
    <col min="5378" max="5378" width="12.85546875" style="23" customWidth="1"/>
    <col min="5379" max="5379" width="11.42578125" style="23" customWidth="1"/>
    <col min="5380" max="5380" width="11.7109375" style="23" customWidth="1"/>
    <col min="5381" max="5381" width="11.140625" style="23" customWidth="1"/>
    <col min="5382" max="5382" width="11.85546875" style="23" customWidth="1"/>
    <col min="5383" max="5632" width="15.5703125" style="23"/>
    <col min="5633" max="5633" width="32.42578125" style="23" customWidth="1"/>
    <col min="5634" max="5634" width="12.85546875" style="23" customWidth="1"/>
    <col min="5635" max="5635" width="11.42578125" style="23" customWidth="1"/>
    <col min="5636" max="5636" width="11.7109375" style="23" customWidth="1"/>
    <col min="5637" max="5637" width="11.140625" style="23" customWidth="1"/>
    <col min="5638" max="5638" width="11.85546875" style="23" customWidth="1"/>
    <col min="5639" max="5888" width="15.5703125" style="23"/>
    <col min="5889" max="5889" width="32.42578125" style="23" customWidth="1"/>
    <col min="5890" max="5890" width="12.85546875" style="23" customWidth="1"/>
    <col min="5891" max="5891" width="11.42578125" style="23" customWidth="1"/>
    <col min="5892" max="5892" width="11.7109375" style="23" customWidth="1"/>
    <col min="5893" max="5893" width="11.140625" style="23" customWidth="1"/>
    <col min="5894" max="5894" width="11.85546875" style="23" customWidth="1"/>
    <col min="5895" max="6144" width="15.5703125" style="23"/>
    <col min="6145" max="6145" width="32.42578125" style="23" customWidth="1"/>
    <col min="6146" max="6146" width="12.85546875" style="23" customWidth="1"/>
    <col min="6147" max="6147" width="11.42578125" style="23" customWidth="1"/>
    <col min="6148" max="6148" width="11.7109375" style="23" customWidth="1"/>
    <col min="6149" max="6149" width="11.140625" style="23" customWidth="1"/>
    <col min="6150" max="6150" width="11.85546875" style="23" customWidth="1"/>
    <col min="6151" max="6400" width="15.5703125" style="23"/>
    <col min="6401" max="6401" width="32.42578125" style="23" customWidth="1"/>
    <col min="6402" max="6402" width="12.85546875" style="23" customWidth="1"/>
    <col min="6403" max="6403" width="11.42578125" style="23" customWidth="1"/>
    <col min="6404" max="6404" width="11.7109375" style="23" customWidth="1"/>
    <col min="6405" max="6405" width="11.140625" style="23" customWidth="1"/>
    <col min="6406" max="6406" width="11.85546875" style="23" customWidth="1"/>
    <col min="6407" max="6656" width="15.5703125" style="23"/>
    <col min="6657" max="6657" width="32.42578125" style="23" customWidth="1"/>
    <col min="6658" max="6658" width="12.85546875" style="23" customWidth="1"/>
    <col min="6659" max="6659" width="11.42578125" style="23" customWidth="1"/>
    <col min="6660" max="6660" width="11.7109375" style="23" customWidth="1"/>
    <col min="6661" max="6661" width="11.140625" style="23" customWidth="1"/>
    <col min="6662" max="6662" width="11.85546875" style="23" customWidth="1"/>
    <col min="6663" max="6912" width="15.5703125" style="23"/>
    <col min="6913" max="6913" width="32.42578125" style="23" customWidth="1"/>
    <col min="6914" max="6914" width="12.85546875" style="23" customWidth="1"/>
    <col min="6915" max="6915" width="11.42578125" style="23" customWidth="1"/>
    <col min="6916" max="6916" width="11.7109375" style="23" customWidth="1"/>
    <col min="6917" max="6917" width="11.140625" style="23" customWidth="1"/>
    <col min="6918" max="6918" width="11.85546875" style="23" customWidth="1"/>
    <col min="6919" max="7168" width="15.5703125" style="23"/>
    <col min="7169" max="7169" width="32.42578125" style="23" customWidth="1"/>
    <col min="7170" max="7170" width="12.85546875" style="23" customWidth="1"/>
    <col min="7171" max="7171" width="11.42578125" style="23" customWidth="1"/>
    <col min="7172" max="7172" width="11.7109375" style="23" customWidth="1"/>
    <col min="7173" max="7173" width="11.140625" style="23" customWidth="1"/>
    <col min="7174" max="7174" width="11.85546875" style="23" customWidth="1"/>
    <col min="7175" max="7424" width="15.5703125" style="23"/>
    <col min="7425" max="7425" width="32.42578125" style="23" customWidth="1"/>
    <col min="7426" max="7426" width="12.85546875" style="23" customWidth="1"/>
    <col min="7427" max="7427" width="11.42578125" style="23" customWidth="1"/>
    <col min="7428" max="7428" width="11.7109375" style="23" customWidth="1"/>
    <col min="7429" max="7429" width="11.140625" style="23" customWidth="1"/>
    <col min="7430" max="7430" width="11.85546875" style="23" customWidth="1"/>
    <col min="7431" max="7680" width="15.5703125" style="23"/>
    <col min="7681" max="7681" width="32.42578125" style="23" customWidth="1"/>
    <col min="7682" max="7682" width="12.85546875" style="23" customWidth="1"/>
    <col min="7683" max="7683" width="11.42578125" style="23" customWidth="1"/>
    <col min="7684" max="7684" width="11.7109375" style="23" customWidth="1"/>
    <col min="7685" max="7685" width="11.140625" style="23" customWidth="1"/>
    <col min="7686" max="7686" width="11.85546875" style="23" customWidth="1"/>
    <col min="7687" max="7936" width="15.5703125" style="23"/>
    <col min="7937" max="7937" width="32.42578125" style="23" customWidth="1"/>
    <col min="7938" max="7938" width="12.85546875" style="23" customWidth="1"/>
    <col min="7939" max="7939" width="11.42578125" style="23" customWidth="1"/>
    <col min="7940" max="7940" width="11.7109375" style="23" customWidth="1"/>
    <col min="7941" max="7941" width="11.140625" style="23" customWidth="1"/>
    <col min="7942" max="7942" width="11.85546875" style="23" customWidth="1"/>
    <col min="7943" max="8192" width="15.5703125" style="23"/>
    <col min="8193" max="8193" width="32.42578125" style="23" customWidth="1"/>
    <col min="8194" max="8194" width="12.85546875" style="23" customWidth="1"/>
    <col min="8195" max="8195" width="11.42578125" style="23" customWidth="1"/>
    <col min="8196" max="8196" width="11.7109375" style="23" customWidth="1"/>
    <col min="8197" max="8197" width="11.140625" style="23" customWidth="1"/>
    <col min="8198" max="8198" width="11.85546875" style="23" customWidth="1"/>
    <col min="8199" max="8448" width="15.5703125" style="23"/>
    <col min="8449" max="8449" width="32.42578125" style="23" customWidth="1"/>
    <col min="8450" max="8450" width="12.85546875" style="23" customWidth="1"/>
    <col min="8451" max="8451" width="11.42578125" style="23" customWidth="1"/>
    <col min="8452" max="8452" width="11.7109375" style="23" customWidth="1"/>
    <col min="8453" max="8453" width="11.140625" style="23" customWidth="1"/>
    <col min="8454" max="8454" width="11.85546875" style="23" customWidth="1"/>
    <col min="8455" max="8704" width="15.5703125" style="23"/>
    <col min="8705" max="8705" width="32.42578125" style="23" customWidth="1"/>
    <col min="8706" max="8706" width="12.85546875" style="23" customWidth="1"/>
    <col min="8707" max="8707" width="11.42578125" style="23" customWidth="1"/>
    <col min="8708" max="8708" width="11.7109375" style="23" customWidth="1"/>
    <col min="8709" max="8709" width="11.140625" style="23" customWidth="1"/>
    <col min="8710" max="8710" width="11.85546875" style="23" customWidth="1"/>
    <col min="8711" max="8960" width="15.5703125" style="23"/>
    <col min="8961" max="8961" width="32.42578125" style="23" customWidth="1"/>
    <col min="8962" max="8962" width="12.85546875" style="23" customWidth="1"/>
    <col min="8963" max="8963" width="11.42578125" style="23" customWidth="1"/>
    <col min="8964" max="8964" width="11.7109375" style="23" customWidth="1"/>
    <col min="8965" max="8965" width="11.140625" style="23" customWidth="1"/>
    <col min="8966" max="8966" width="11.85546875" style="23" customWidth="1"/>
    <col min="8967" max="9216" width="15.5703125" style="23"/>
    <col min="9217" max="9217" width="32.42578125" style="23" customWidth="1"/>
    <col min="9218" max="9218" width="12.85546875" style="23" customWidth="1"/>
    <col min="9219" max="9219" width="11.42578125" style="23" customWidth="1"/>
    <col min="9220" max="9220" width="11.7109375" style="23" customWidth="1"/>
    <col min="9221" max="9221" width="11.140625" style="23" customWidth="1"/>
    <col min="9222" max="9222" width="11.85546875" style="23" customWidth="1"/>
    <col min="9223" max="9472" width="15.5703125" style="23"/>
    <col min="9473" max="9473" width="32.42578125" style="23" customWidth="1"/>
    <col min="9474" max="9474" width="12.85546875" style="23" customWidth="1"/>
    <col min="9475" max="9475" width="11.42578125" style="23" customWidth="1"/>
    <col min="9476" max="9476" width="11.7109375" style="23" customWidth="1"/>
    <col min="9477" max="9477" width="11.140625" style="23" customWidth="1"/>
    <col min="9478" max="9478" width="11.85546875" style="23" customWidth="1"/>
    <col min="9479" max="9728" width="15.5703125" style="23"/>
    <col min="9729" max="9729" width="32.42578125" style="23" customWidth="1"/>
    <col min="9730" max="9730" width="12.85546875" style="23" customWidth="1"/>
    <col min="9731" max="9731" width="11.42578125" style="23" customWidth="1"/>
    <col min="9732" max="9732" width="11.7109375" style="23" customWidth="1"/>
    <col min="9733" max="9733" width="11.140625" style="23" customWidth="1"/>
    <col min="9734" max="9734" width="11.85546875" style="23" customWidth="1"/>
    <col min="9735" max="9984" width="15.5703125" style="23"/>
    <col min="9985" max="9985" width="32.42578125" style="23" customWidth="1"/>
    <col min="9986" max="9986" width="12.85546875" style="23" customWidth="1"/>
    <col min="9987" max="9987" width="11.42578125" style="23" customWidth="1"/>
    <col min="9988" max="9988" width="11.7109375" style="23" customWidth="1"/>
    <col min="9989" max="9989" width="11.140625" style="23" customWidth="1"/>
    <col min="9990" max="9990" width="11.85546875" style="23" customWidth="1"/>
    <col min="9991" max="10240" width="15.5703125" style="23"/>
    <col min="10241" max="10241" width="32.42578125" style="23" customWidth="1"/>
    <col min="10242" max="10242" width="12.85546875" style="23" customWidth="1"/>
    <col min="10243" max="10243" width="11.42578125" style="23" customWidth="1"/>
    <col min="10244" max="10244" width="11.7109375" style="23" customWidth="1"/>
    <col min="10245" max="10245" width="11.140625" style="23" customWidth="1"/>
    <col min="10246" max="10246" width="11.85546875" style="23" customWidth="1"/>
    <col min="10247" max="10496" width="15.5703125" style="23"/>
    <col min="10497" max="10497" width="32.42578125" style="23" customWidth="1"/>
    <col min="10498" max="10498" width="12.85546875" style="23" customWidth="1"/>
    <col min="10499" max="10499" width="11.42578125" style="23" customWidth="1"/>
    <col min="10500" max="10500" width="11.7109375" style="23" customWidth="1"/>
    <col min="10501" max="10501" width="11.140625" style="23" customWidth="1"/>
    <col min="10502" max="10502" width="11.85546875" style="23" customWidth="1"/>
    <col min="10503" max="10752" width="15.5703125" style="23"/>
    <col min="10753" max="10753" width="32.42578125" style="23" customWidth="1"/>
    <col min="10754" max="10754" width="12.85546875" style="23" customWidth="1"/>
    <col min="10755" max="10755" width="11.42578125" style="23" customWidth="1"/>
    <col min="10756" max="10756" width="11.7109375" style="23" customWidth="1"/>
    <col min="10757" max="10757" width="11.140625" style="23" customWidth="1"/>
    <col min="10758" max="10758" width="11.85546875" style="23" customWidth="1"/>
    <col min="10759" max="11008" width="15.5703125" style="23"/>
    <col min="11009" max="11009" width="32.42578125" style="23" customWidth="1"/>
    <col min="11010" max="11010" width="12.85546875" style="23" customWidth="1"/>
    <col min="11011" max="11011" width="11.42578125" style="23" customWidth="1"/>
    <col min="11012" max="11012" width="11.7109375" style="23" customWidth="1"/>
    <col min="11013" max="11013" width="11.140625" style="23" customWidth="1"/>
    <col min="11014" max="11014" width="11.85546875" style="23" customWidth="1"/>
    <col min="11015" max="11264" width="15.5703125" style="23"/>
    <col min="11265" max="11265" width="32.42578125" style="23" customWidth="1"/>
    <col min="11266" max="11266" width="12.85546875" style="23" customWidth="1"/>
    <col min="11267" max="11267" width="11.42578125" style="23" customWidth="1"/>
    <col min="11268" max="11268" width="11.7109375" style="23" customWidth="1"/>
    <col min="11269" max="11269" width="11.140625" style="23" customWidth="1"/>
    <col min="11270" max="11270" width="11.85546875" style="23" customWidth="1"/>
    <col min="11271" max="11520" width="15.5703125" style="23"/>
    <col min="11521" max="11521" width="32.42578125" style="23" customWidth="1"/>
    <col min="11522" max="11522" width="12.85546875" style="23" customWidth="1"/>
    <col min="11523" max="11523" width="11.42578125" style="23" customWidth="1"/>
    <col min="11524" max="11524" width="11.7109375" style="23" customWidth="1"/>
    <col min="11525" max="11525" width="11.140625" style="23" customWidth="1"/>
    <col min="11526" max="11526" width="11.85546875" style="23" customWidth="1"/>
    <col min="11527" max="11776" width="15.5703125" style="23"/>
    <col min="11777" max="11777" width="32.42578125" style="23" customWidth="1"/>
    <col min="11778" max="11778" width="12.85546875" style="23" customWidth="1"/>
    <col min="11779" max="11779" width="11.42578125" style="23" customWidth="1"/>
    <col min="11780" max="11780" width="11.7109375" style="23" customWidth="1"/>
    <col min="11781" max="11781" width="11.140625" style="23" customWidth="1"/>
    <col min="11782" max="11782" width="11.85546875" style="23" customWidth="1"/>
    <col min="11783" max="12032" width="15.5703125" style="23"/>
    <col min="12033" max="12033" width="32.42578125" style="23" customWidth="1"/>
    <col min="12034" max="12034" width="12.85546875" style="23" customWidth="1"/>
    <col min="12035" max="12035" width="11.42578125" style="23" customWidth="1"/>
    <col min="12036" max="12036" width="11.7109375" style="23" customWidth="1"/>
    <col min="12037" max="12037" width="11.140625" style="23" customWidth="1"/>
    <col min="12038" max="12038" width="11.85546875" style="23" customWidth="1"/>
    <col min="12039" max="12288" width="15.5703125" style="23"/>
    <col min="12289" max="12289" width="32.42578125" style="23" customWidth="1"/>
    <col min="12290" max="12290" width="12.85546875" style="23" customWidth="1"/>
    <col min="12291" max="12291" width="11.42578125" style="23" customWidth="1"/>
    <col min="12292" max="12292" width="11.7109375" style="23" customWidth="1"/>
    <col min="12293" max="12293" width="11.140625" style="23" customWidth="1"/>
    <col min="12294" max="12294" width="11.85546875" style="23" customWidth="1"/>
    <col min="12295" max="12544" width="15.5703125" style="23"/>
    <col min="12545" max="12545" width="32.42578125" style="23" customWidth="1"/>
    <col min="12546" max="12546" width="12.85546875" style="23" customWidth="1"/>
    <col min="12547" max="12547" width="11.42578125" style="23" customWidth="1"/>
    <col min="12548" max="12548" width="11.7109375" style="23" customWidth="1"/>
    <col min="12549" max="12549" width="11.140625" style="23" customWidth="1"/>
    <col min="12550" max="12550" width="11.85546875" style="23" customWidth="1"/>
    <col min="12551" max="12800" width="15.5703125" style="23"/>
    <col min="12801" max="12801" width="32.42578125" style="23" customWidth="1"/>
    <col min="12802" max="12802" width="12.85546875" style="23" customWidth="1"/>
    <col min="12803" max="12803" width="11.42578125" style="23" customWidth="1"/>
    <col min="12804" max="12804" width="11.7109375" style="23" customWidth="1"/>
    <col min="12805" max="12805" width="11.140625" style="23" customWidth="1"/>
    <col min="12806" max="12806" width="11.85546875" style="23" customWidth="1"/>
    <col min="12807" max="13056" width="15.5703125" style="23"/>
    <col min="13057" max="13057" width="32.42578125" style="23" customWidth="1"/>
    <col min="13058" max="13058" width="12.85546875" style="23" customWidth="1"/>
    <col min="13059" max="13059" width="11.42578125" style="23" customWidth="1"/>
    <col min="13060" max="13060" width="11.7109375" style="23" customWidth="1"/>
    <col min="13061" max="13061" width="11.140625" style="23" customWidth="1"/>
    <col min="13062" max="13062" width="11.85546875" style="23" customWidth="1"/>
    <col min="13063" max="13312" width="15.5703125" style="23"/>
    <col min="13313" max="13313" width="32.42578125" style="23" customWidth="1"/>
    <col min="13314" max="13314" width="12.85546875" style="23" customWidth="1"/>
    <col min="13315" max="13315" width="11.42578125" style="23" customWidth="1"/>
    <col min="13316" max="13316" width="11.7109375" style="23" customWidth="1"/>
    <col min="13317" max="13317" width="11.140625" style="23" customWidth="1"/>
    <col min="13318" max="13318" width="11.85546875" style="23" customWidth="1"/>
    <col min="13319" max="13568" width="15.5703125" style="23"/>
    <col min="13569" max="13569" width="32.42578125" style="23" customWidth="1"/>
    <col min="13570" max="13570" width="12.85546875" style="23" customWidth="1"/>
    <col min="13571" max="13571" width="11.42578125" style="23" customWidth="1"/>
    <col min="13572" max="13572" width="11.7109375" style="23" customWidth="1"/>
    <col min="13573" max="13573" width="11.140625" style="23" customWidth="1"/>
    <col min="13574" max="13574" width="11.85546875" style="23" customWidth="1"/>
    <col min="13575" max="13824" width="15.5703125" style="23"/>
    <col min="13825" max="13825" width="32.42578125" style="23" customWidth="1"/>
    <col min="13826" max="13826" width="12.85546875" style="23" customWidth="1"/>
    <col min="13827" max="13827" width="11.42578125" style="23" customWidth="1"/>
    <col min="13828" max="13828" width="11.7109375" style="23" customWidth="1"/>
    <col min="13829" max="13829" width="11.140625" style="23" customWidth="1"/>
    <col min="13830" max="13830" width="11.85546875" style="23" customWidth="1"/>
    <col min="13831" max="14080" width="15.5703125" style="23"/>
    <col min="14081" max="14081" width="32.42578125" style="23" customWidth="1"/>
    <col min="14082" max="14082" width="12.85546875" style="23" customWidth="1"/>
    <col min="14083" max="14083" width="11.42578125" style="23" customWidth="1"/>
    <col min="14084" max="14084" width="11.7109375" style="23" customWidth="1"/>
    <col min="14085" max="14085" width="11.140625" style="23" customWidth="1"/>
    <col min="14086" max="14086" width="11.85546875" style="23" customWidth="1"/>
    <col min="14087" max="14336" width="15.5703125" style="23"/>
    <col min="14337" max="14337" width="32.42578125" style="23" customWidth="1"/>
    <col min="14338" max="14338" width="12.85546875" style="23" customWidth="1"/>
    <col min="14339" max="14339" width="11.42578125" style="23" customWidth="1"/>
    <col min="14340" max="14340" width="11.7109375" style="23" customWidth="1"/>
    <col min="14341" max="14341" width="11.140625" style="23" customWidth="1"/>
    <col min="14342" max="14342" width="11.85546875" style="23" customWidth="1"/>
    <col min="14343" max="14592" width="15.5703125" style="23"/>
    <col min="14593" max="14593" width="32.42578125" style="23" customWidth="1"/>
    <col min="14594" max="14594" width="12.85546875" style="23" customWidth="1"/>
    <col min="14595" max="14595" width="11.42578125" style="23" customWidth="1"/>
    <col min="14596" max="14596" width="11.7109375" style="23" customWidth="1"/>
    <col min="14597" max="14597" width="11.140625" style="23" customWidth="1"/>
    <col min="14598" max="14598" width="11.85546875" style="23" customWidth="1"/>
    <col min="14599" max="14848" width="15.5703125" style="23"/>
    <col min="14849" max="14849" width="32.42578125" style="23" customWidth="1"/>
    <col min="14850" max="14850" width="12.85546875" style="23" customWidth="1"/>
    <col min="14851" max="14851" width="11.42578125" style="23" customWidth="1"/>
    <col min="14852" max="14852" width="11.7109375" style="23" customWidth="1"/>
    <col min="14853" max="14853" width="11.140625" style="23" customWidth="1"/>
    <col min="14854" max="14854" width="11.85546875" style="23" customWidth="1"/>
    <col min="14855" max="15104" width="15.5703125" style="23"/>
    <col min="15105" max="15105" width="32.42578125" style="23" customWidth="1"/>
    <col min="15106" max="15106" width="12.85546875" style="23" customWidth="1"/>
    <col min="15107" max="15107" width="11.42578125" style="23" customWidth="1"/>
    <col min="15108" max="15108" width="11.7109375" style="23" customWidth="1"/>
    <col min="15109" max="15109" width="11.140625" style="23" customWidth="1"/>
    <col min="15110" max="15110" width="11.85546875" style="23" customWidth="1"/>
    <col min="15111" max="15360" width="15.5703125" style="23"/>
    <col min="15361" max="15361" width="32.42578125" style="23" customWidth="1"/>
    <col min="15362" max="15362" width="12.85546875" style="23" customWidth="1"/>
    <col min="15363" max="15363" width="11.42578125" style="23" customWidth="1"/>
    <col min="15364" max="15364" width="11.7109375" style="23" customWidth="1"/>
    <col min="15365" max="15365" width="11.140625" style="23" customWidth="1"/>
    <col min="15366" max="15366" width="11.85546875" style="23" customWidth="1"/>
    <col min="15367" max="15616" width="15.5703125" style="23"/>
    <col min="15617" max="15617" width="32.42578125" style="23" customWidth="1"/>
    <col min="15618" max="15618" width="12.85546875" style="23" customWidth="1"/>
    <col min="15619" max="15619" width="11.42578125" style="23" customWidth="1"/>
    <col min="15620" max="15620" width="11.7109375" style="23" customWidth="1"/>
    <col min="15621" max="15621" width="11.140625" style="23" customWidth="1"/>
    <col min="15622" max="15622" width="11.85546875" style="23" customWidth="1"/>
    <col min="15623" max="15872" width="15.5703125" style="23"/>
    <col min="15873" max="15873" width="32.42578125" style="23" customWidth="1"/>
    <col min="15874" max="15874" width="12.85546875" style="23" customWidth="1"/>
    <col min="15875" max="15875" width="11.42578125" style="23" customWidth="1"/>
    <col min="15876" max="15876" width="11.7109375" style="23" customWidth="1"/>
    <col min="15877" max="15877" width="11.140625" style="23" customWidth="1"/>
    <col min="15878" max="15878" width="11.85546875" style="23" customWidth="1"/>
    <col min="15879" max="16128" width="15.5703125" style="23"/>
    <col min="16129" max="16129" width="32.42578125" style="23" customWidth="1"/>
    <col min="16130" max="16130" width="12.85546875" style="23" customWidth="1"/>
    <col min="16131" max="16131" width="11.42578125" style="23" customWidth="1"/>
    <col min="16132" max="16132" width="11.7109375" style="23" customWidth="1"/>
    <col min="16133" max="16133" width="11.140625" style="23" customWidth="1"/>
    <col min="16134" max="16134" width="11.85546875" style="23" customWidth="1"/>
    <col min="16135" max="16384" width="15.5703125" style="23"/>
  </cols>
  <sheetData>
    <row r="1" spans="1:6">
      <c r="A1" s="663" t="s">
        <v>239</v>
      </c>
      <c r="B1" s="663"/>
      <c r="C1" s="663"/>
      <c r="D1" s="663"/>
      <c r="E1" s="663"/>
      <c r="F1" s="663"/>
    </row>
    <row r="2" spans="1:6">
      <c r="A2" s="23" t="s">
        <v>40</v>
      </c>
    </row>
    <row r="3" spans="1:6">
      <c r="A3" s="111" t="s">
        <v>47</v>
      </c>
    </row>
    <row r="5" spans="1:6">
      <c r="A5" s="624" t="s">
        <v>351</v>
      </c>
      <c r="B5" s="662" t="s">
        <v>295</v>
      </c>
      <c r="C5" s="662"/>
      <c r="D5" s="662"/>
      <c r="E5" s="662"/>
      <c r="F5" s="662"/>
    </row>
    <row r="6" spans="1:6">
      <c r="A6" s="625"/>
      <c r="B6" s="76" t="s">
        <v>136</v>
      </c>
      <c r="C6" s="73" t="s">
        <v>98</v>
      </c>
      <c r="D6" s="73" t="s">
        <v>137</v>
      </c>
      <c r="E6" s="73" t="s">
        <v>100</v>
      </c>
      <c r="F6" s="73" t="s">
        <v>138</v>
      </c>
    </row>
    <row r="7" spans="1:6">
      <c r="A7" s="329" t="s">
        <v>326</v>
      </c>
      <c r="B7" s="287">
        <f t="shared" ref="B7:B13" si="0">SUM(C7:F7)</f>
        <v>0</v>
      </c>
      <c r="C7" s="92"/>
      <c r="D7" s="290"/>
      <c r="E7" s="92"/>
      <c r="F7" s="330"/>
    </row>
    <row r="8" spans="1:6">
      <c r="A8" s="141" t="s">
        <v>352</v>
      </c>
      <c r="B8" s="287">
        <f t="shared" si="0"/>
        <v>0</v>
      </c>
      <c r="C8" s="80"/>
      <c r="D8" s="309"/>
      <c r="E8" s="40"/>
      <c r="F8" s="331"/>
    </row>
    <row r="9" spans="1:6">
      <c r="A9" s="141" t="s">
        <v>328</v>
      </c>
      <c r="B9" s="287">
        <f t="shared" si="0"/>
        <v>0</v>
      </c>
      <c r="C9" s="80"/>
      <c r="D9" s="309"/>
      <c r="E9" s="40"/>
      <c r="F9" s="331"/>
    </row>
    <row r="10" spans="1:6">
      <c r="A10" s="141" t="s">
        <v>329</v>
      </c>
      <c r="B10" s="287">
        <f t="shared" si="0"/>
        <v>0</v>
      </c>
      <c r="C10" s="80"/>
      <c r="D10" s="309"/>
      <c r="E10" s="40"/>
      <c r="F10" s="331"/>
    </row>
    <row r="11" spans="1:6">
      <c r="A11" s="141" t="s">
        <v>330</v>
      </c>
      <c r="B11" s="287">
        <f t="shared" si="0"/>
        <v>0</v>
      </c>
      <c r="C11" s="80"/>
      <c r="D11" s="309"/>
      <c r="E11" s="306"/>
      <c r="F11" s="332"/>
    </row>
    <row r="12" spans="1:6">
      <c r="A12" s="141" t="s">
        <v>353</v>
      </c>
      <c r="B12" s="333">
        <f t="shared" si="0"/>
        <v>0</v>
      </c>
      <c r="C12" s="308"/>
      <c r="D12" s="309"/>
      <c r="E12" s="306"/>
      <c r="F12" s="332"/>
    </row>
    <row r="13" spans="1:6">
      <c r="A13" s="141" t="s">
        <v>332</v>
      </c>
      <c r="B13" s="287">
        <f t="shared" si="0"/>
        <v>0</v>
      </c>
      <c r="C13" s="80"/>
      <c r="D13" s="40"/>
      <c r="E13" s="40"/>
      <c r="F13" s="310"/>
    </row>
    <row r="14" spans="1:6">
      <c r="A14" s="23" t="s">
        <v>346</v>
      </c>
      <c r="C14" s="50">
        <f>+C8*C11</f>
        <v>0</v>
      </c>
      <c r="D14" s="50">
        <f>+D8*D11</f>
        <v>0</v>
      </c>
      <c r="E14" s="50">
        <f>+E8*E11</f>
        <v>0</v>
      </c>
      <c r="F14" s="50">
        <f>+F8*F11</f>
        <v>0</v>
      </c>
    </row>
  </sheetData>
  <mergeCells count="3">
    <mergeCell ref="A5:A6"/>
    <mergeCell ref="B5:F5"/>
    <mergeCell ref="A1:F1"/>
  </mergeCells>
  <pageMargins left="0.7" right="0.7" top="0.75" bottom="0.75" header="0.3" footer="0.3"/>
  <pageSetup paperSize="9" scale="7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CC92-5D63-4C31-B9B3-BBC08474600C}">
  <sheetPr>
    <tabColor rgb="FFFF0000"/>
  </sheetPr>
  <dimension ref="B1:G14"/>
  <sheetViews>
    <sheetView workbookViewId="0">
      <selection activeCell="H12" sqref="H12"/>
    </sheetView>
  </sheetViews>
  <sheetFormatPr defaultColWidth="16.7109375" defaultRowHeight="21"/>
  <cols>
    <col min="1" max="1" width="1.140625" style="334" customWidth="1"/>
    <col min="2" max="2" width="39" style="334" customWidth="1"/>
    <col min="3" max="7" width="14" style="335" customWidth="1"/>
    <col min="8" max="257" width="16.7109375" style="334"/>
    <col min="258" max="258" width="32" style="334" customWidth="1"/>
    <col min="259" max="259" width="11.5703125" style="334" customWidth="1"/>
    <col min="260" max="260" width="11.85546875" style="334" customWidth="1"/>
    <col min="261" max="261" width="12.140625" style="334" customWidth="1"/>
    <col min="262" max="262" width="10.85546875" style="334" customWidth="1"/>
    <col min="263" max="263" width="12.5703125" style="334" customWidth="1"/>
    <col min="264" max="513" width="16.7109375" style="334"/>
    <col min="514" max="514" width="32" style="334" customWidth="1"/>
    <col min="515" max="515" width="11.5703125" style="334" customWidth="1"/>
    <col min="516" max="516" width="11.85546875" style="334" customWidth="1"/>
    <col min="517" max="517" width="12.140625" style="334" customWidth="1"/>
    <col min="518" max="518" width="10.85546875" style="334" customWidth="1"/>
    <col min="519" max="519" width="12.5703125" style="334" customWidth="1"/>
    <col min="520" max="769" width="16.7109375" style="334"/>
    <col min="770" max="770" width="32" style="334" customWidth="1"/>
    <col min="771" max="771" width="11.5703125" style="334" customWidth="1"/>
    <col min="772" max="772" width="11.85546875" style="334" customWidth="1"/>
    <col min="773" max="773" width="12.140625" style="334" customWidth="1"/>
    <col min="774" max="774" width="10.85546875" style="334" customWidth="1"/>
    <col min="775" max="775" width="12.5703125" style="334" customWidth="1"/>
    <col min="776" max="1025" width="16.7109375" style="334"/>
    <col min="1026" max="1026" width="32" style="334" customWidth="1"/>
    <col min="1027" max="1027" width="11.5703125" style="334" customWidth="1"/>
    <col min="1028" max="1028" width="11.85546875" style="334" customWidth="1"/>
    <col min="1029" max="1029" width="12.140625" style="334" customWidth="1"/>
    <col min="1030" max="1030" width="10.85546875" style="334" customWidth="1"/>
    <col min="1031" max="1031" width="12.5703125" style="334" customWidth="1"/>
    <col min="1032" max="1281" width="16.7109375" style="334"/>
    <col min="1282" max="1282" width="32" style="334" customWidth="1"/>
    <col min="1283" max="1283" width="11.5703125" style="334" customWidth="1"/>
    <col min="1284" max="1284" width="11.85546875" style="334" customWidth="1"/>
    <col min="1285" max="1285" width="12.140625" style="334" customWidth="1"/>
    <col min="1286" max="1286" width="10.85546875" style="334" customWidth="1"/>
    <col min="1287" max="1287" width="12.5703125" style="334" customWidth="1"/>
    <col min="1288" max="1537" width="16.7109375" style="334"/>
    <col min="1538" max="1538" width="32" style="334" customWidth="1"/>
    <col min="1539" max="1539" width="11.5703125" style="334" customWidth="1"/>
    <col min="1540" max="1540" width="11.85546875" style="334" customWidth="1"/>
    <col min="1541" max="1541" width="12.140625" style="334" customWidth="1"/>
    <col min="1542" max="1542" width="10.85546875" style="334" customWidth="1"/>
    <col min="1543" max="1543" width="12.5703125" style="334" customWidth="1"/>
    <col min="1544" max="1793" width="16.7109375" style="334"/>
    <col min="1794" max="1794" width="32" style="334" customWidth="1"/>
    <col min="1795" max="1795" width="11.5703125" style="334" customWidth="1"/>
    <col min="1796" max="1796" width="11.85546875" style="334" customWidth="1"/>
    <col min="1797" max="1797" width="12.140625" style="334" customWidth="1"/>
    <col min="1798" max="1798" width="10.85546875" style="334" customWidth="1"/>
    <col min="1799" max="1799" width="12.5703125" style="334" customWidth="1"/>
    <col min="1800" max="2049" width="16.7109375" style="334"/>
    <col min="2050" max="2050" width="32" style="334" customWidth="1"/>
    <col min="2051" max="2051" width="11.5703125" style="334" customWidth="1"/>
    <col min="2052" max="2052" width="11.85546875" style="334" customWidth="1"/>
    <col min="2053" max="2053" width="12.140625" style="334" customWidth="1"/>
    <col min="2054" max="2054" width="10.85546875" style="334" customWidth="1"/>
    <col min="2055" max="2055" width="12.5703125" style="334" customWidth="1"/>
    <col min="2056" max="2305" width="16.7109375" style="334"/>
    <col min="2306" max="2306" width="32" style="334" customWidth="1"/>
    <col min="2307" max="2307" width="11.5703125" style="334" customWidth="1"/>
    <col min="2308" max="2308" width="11.85546875" style="334" customWidth="1"/>
    <col min="2309" max="2309" width="12.140625" style="334" customWidth="1"/>
    <col min="2310" max="2310" width="10.85546875" style="334" customWidth="1"/>
    <col min="2311" max="2311" width="12.5703125" style="334" customWidth="1"/>
    <col min="2312" max="2561" width="16.7109375" style="334"/>
    <col min="2562" max="2562" width="32" style="334" customWidth="1"/>
    <col min="2563" max="2563" width="11.5703125" style="334" customWidth="1"/>
    <col min="2564" max="2564" width="11.85546875" style="334" customWidth="1"/>
    <col min="2565" max="2565" width="12.140625" style="334" customWidth="1"/>
    <col min="2566" max="2566" width="10.85546875" style="334" customWidth="1"/>
    <col min="2567" max="2567" width="12.5703125" style="334" customWidth="1"/>
    <col min="2568" max="2817" width="16.7109375" style="334"/>
    <col min="2818" max="2818" width="32" style="334" customWidth="1"/>
    <col min="2819" max="2819" width="11.5703125" style="334" customWidth="1"/>
    <col min="2820" max="2820" width="11.85546875" style="334" customWidth="1"/>
    <col min="2821" max="2821" width="12.140625" style="334" customWidth="1"/>
    <col min="2822" max="2822" width="10.85546875" style="334" customWidth="1"/>
    <col min="2823" max="2823" width="12.5703125" style="334" customWidth="1"/>
    <col min="2824" max="3073" width="16.7109375" style="334"/>
    <col min="3074" max="3074" width="32" style="334" customWidth="1"/>
    <col min="3075" max="3075" width="11.5703125" style="334" customWidth="1"/>
    <col min="3076" max="3076" width="11.85546875" style="334" customWidth="1"/>
    <col min="3077" max="3077" width="12.140625" style="334" customWidth="1"/>
    <col min="3078" max="3078" width="10.85546875" style="334" customWidth="1"/>
    <col min="3079" max="3079" width="12.5703125" style="334" customWidth="1"/>
    <col min="3080" max="3329" width="16.7109375" style="334"/>
    <col min="3330" max="3330" width="32" style="334" customWidth="1"/>
    <col min="3331" max="3331" width="11.5703125" style="334" customWidth="1"/>
    <col min="3332" max="3332" width="11.85546875" style="334" customWidth="1"/>
    <col min="3333" max="3333" width="12.140625" style="334" customWidth="1"/>
    <col min="3334" max="3334" width="10.85546875" style="334" customWidth="1"/>
    <col min="3335" max="3335" width="12.5703125" style="334" customWidth="1"/>
    <col min="3336" max="3585" width="16.7109375" style="334"/>
    <col min="3586" max="3586" width="32" style="334" customWidth="1"/>
    <col min="3587" max="3587" width="11.5703125" style="334" customWidth="1"/>
    <col min="3588" max="3588" width="11.85546875" style="334" customWidth="1"/>
    <col min="3589" max="3589" width="12.140625" style="334" customWidth="1"/>
    <col min="3590" max="3590" width="10.85546875" style="334" customWidth="1"/>
    <col min="3591" max="3591" width="12.5703125" style="334" customWidth="1"/>
    <col min="3592" max="3841" width="16.7109375" style="334"/>
    <col min="3842" max="3842" width="32" style="334" customWidth="1"/>
    <col min="3843" max="3843" width="11.5703125" style="334" customWidth="1"/>
    <col min="3844" max="3844" width="11.85546875" style="334" customWidth="1"/>
    <col min="3845" max="3845" width="12.140625" style="334" customWidth="1"/>
    <col min="3846" max="3846" width="10.85546875" style="334" customWidth="1"/>
    <col min="3847" max="3847" width="12.5703125" style="334" customWidth="1"/>
    <col min="3848" max="4097" width="16.7109375" style="334"/>
    <col min="4098" max="4098" width="32" style="334" customWidth="1"/>
    <col min="4099" max="4099" width="11.5703125" style="334" customWidth="1"/>
    <col min="4100" max="4100" width="11.85546875" style="334" customWidth="1"/>
    <col min="4101" max="4101" width="12.140625" style="334" customWidth="1"/>
    <col min="4102" max="4102" width="10.85546875" style="334" customWidth="1"/>
    <col min="4103" max="4103" width="12.5703125" style="334" customWidth="1"/>
    <col min="4104" max="4353" width="16.7109375" style="334"/>
    <col min="4354" max="4354" width="32" style="334" customWidth="1"/>
    <col min="4355" max="4355" width="11.5703125" style="334" customWidth="1"/>
    <col min="4356" max="4356" width="11.85546875" style="334" customWidth="1"/>
    <col min="4357" max="4357" width="12.140625" style="334" customWidth="1"/>
    <col min="4358" max="4358" width="10.85546875" style="334" customWidth="1"/>
    <col min="4359" max="4359" width="12.5703125" style="334" customWidth="1"/>
    <col min="4360" max="4609" width="16.7109375" style="334"/>
    <col min="4610" max="4610" width="32" style="334" customWidth="1"/>
    <col min="4611" max="4611" width="11.5703125" style="334" customWidth="1"/>
    <col min="4612" max="4612" width="11.85546875" style="334" customWidth="1"/>
    <col min="4613" max="4613" width="12.140625" style="334" customWidth="1"/>
    <col min="4614" max="4614" width="10.85546875" style="334" customWidth="1"/>
    <col min="4615" max="4615" width="12.5703125" style="334" customWidth="1"/>
    <col min="4616" max="4865" width="16.7109375" style="334"/>
    <col min="4866" max="4866" width="32" style="334" customWidth="1"/>
    <col min="4867" max="4867" width="11.5703125" style="334" customWidth="1"/>
    <col min="4868" max="4868" width="11.85546875" style="334" customWidth="1"/>
    <col min="4869" max="4869" width="12.140625" style="334" customWidth="1"/>
    <col min="4870" max="4870" width="10.85546875" style="334" customWidth="1"/>
    <col min="4871" max="4871" width="12.5703125" style="334" customWidth="1"/>
    <col min="4872" max="5121" width="16.7109375" style="334"/>
    <col min="5122" max="5122" width="32" style="334" customWidth="1"/>
    <col min="5123" max="5123" width="11.5703125" style="334" customWidth="1"/>
    <col min="5124" max="5124" width="11.85546875" style="334" customWidth="1"/>
    <col min="5125" max="5125" width="12.140625" style="334" customWidth="1"/>
    <col min="5126" max="5126" width="10.85546875" style="334" customWidth="1"/>
    <col min="5127" max="5127" width="12.5703125" style="334" customWidth="1"/>
    <col min="5128" max="5377" width="16.7109375" style="334"/>
    <col min="5378" max="5378" width="32" style="334" customWidth="1"/>
    <col min="5379" max="5379" width="11.5703125" style="334" customWidth="1"/>
    <col min="5380" max="5380" width="11.85546875" style="334" customWidth="1"/>
    <col min="5381" max="5381" width="12.140625" style="334" customWidth="1"/>
    <col min="5382" max="5382" width="10.85546875" style="334" customWidth="1"/>
    <col min="5383" max="5383" width="12.5703125" style="334" customWidth="1"/>
    <col min="5384" max="5633" width="16.7109375" style="334"/>
    <col min="5634" max="5634" width="32" style="334" customWidth="1"/>
    <col min="5635" max="5635" width="11.5703125" style="334" customWidth="1"/>
    <col min="5636" max="5636" width="11.85546875" style="334" customWidth="1"/>
    <col min="5637" max="5637" width="12.140625" style="334" customWidth="1"/>
    <col min="5638" max="5638" width="10.85546875" style="334" customWidth="1"/>
    <col min="5639" max="5639" width="12.5703125" style="334" customWidth="1"/>
    <col min="5640" max="5889" width="16.7109375" style="334"/>
    <col min="5890" max="5890" width="32" style="334" customWidth="1"/>
    <col min="5891" max="5891" width="11.5703125" style="334" customWidth="1"/>
    <col min="5892" max="5892" width="11.85546875" style="334" customWidth="1"/>
    <col min="5893" max="5893" width="12.140625" style="334" customWidth="1"/>
    <col min="5894" max="5894" width="10.85546875" style="334" customWidth="1"/>
    <col min="5895" max="5895" width="12.5703125" style="334" customWidth="1"/>
    <col min="5896" max="6145" width="16.7109375" style="334"/>
    <col min="6146" max="6146" width="32" style="334" customWidth="1"/>
    <col min="6147" max="6147" width="11.5703125" style="334" customWidth="1"/>
    <col min="6148" max="6148" width="11.85546875" style="334" customWidth="1"/>
    <col min="6149" max="6149" width="12.140625" style="334" customWidth="1"/>
    <col min="6150" max="6150" width="10.85546875" style="334" customWidth="1"/>
    <col min="6151" max="6151" width="12.5703125" style="334" customWidth="1"/>
    <col min="6152" max="6401" width="16.7109375" style="334"/>
    <col min="6402" max="6402" width="32" style="334" customWidth="1"/>
    <col min="6403" max="6403" width="11.5703125" style="334" customWidth="1"/>
    <col min="6404" max="6404" width="11.85546875" style="334" customWidth="1"/>
    <col min="6405" max="6405" width="12.140625" style="334" customWidth="1"/>
    <col min="6406" max="6406" width="10.85546875" style="334" customWidth="1"/>
    <col min="6407" max="6407" width="12.5703125" style="334" customWidth="1"/>
    <col min="6408" max="6657" width="16.7109375" style="334"/>
    <col min="6658" max="6658" width="32" style="334" customWidth="1"/>
    <col min="6659" max="6659" width="11.5703125" style="334" customWidth="1"/>
    <col min="6660" max="6660" width="11.85546875" style="334" customWidth="1"/>
    <col min="6661" max="6661" width="12.140625" style="334" customWidth="1"/>
    <col min="6662" max="6662" width="10.85546875" style="334" customWidth="1"/>
    <col min="6663" max="6663" width="12.5703125" style="334" customWidth="1"/>
    <col min="6664" max="6913" width="16.7109375" style="334"/>
    <col min="6914" max="6914" width="32" style="334" customWidth="1"/>
    <col min="6915" max="6915" width="11.5703125" style="334" customWidth="1"/>
    <col min="6916" max="6916" width="11.85546875" style="334" customWidth="1"/>
    <col min="6917" max="6917" width="12.140625" style="334" customWidth="1"/>
    <col min="6918" max="6918" width="10.85546875" style="334" customWidth="1"/>
    <col min="6919" max="6919" width="12.5703125" style="334" customWidth="1"/>
    <col min="6920" max="7169" width="16.7109375" style="334"/>
    <col min="7170" max="7170" width="32" style="334" customWidth="1"/>
    <col min="7171" max="7171" width="11.5703125" style="334" customWidth="1"/>
    <col min="7172" max="7172" width="11.85546875" style="334" customWidth="1"/>
    <col min="7173" max="7173" width="12.140625" style="334" customWidth="1"/>
    <col min="7174" max="7174" width="10.85546875" style="334" customWidth="1"/>
    <col min="7175" max="7175" width="12.5703125" style="334" customWidth="1"/>
    <col min="7176" max="7425" width="16.7109375" style="334"/>
    <col min="7426" max="7426" width="32" style="334" customWidth="1"/>
    <col min="7427" max="7427" width="11.5703125" style="334" customWidth="1"/>
    <col min="7428" max="7428" width="11.85546875" style="334" customWidth="1"/>
    <col min="7429" max="7429" width="12.140625" style="334" customWidth="1"/>
    <col min="7430" max="7430" width="10.85546875" style="334" customWidth="1"/>
    <col min="7431" max="7431" width="12.5703125" style="334" customWidth="1"/>
    <col min="7432" max="7681" width="16.7109375" style="334"/>
    <col min="7682" max="7682" width="32" style="334" customWidth="1"/>
    <col min="7683" max="7683" width="11.5703125" style="334" customWidth="1"/>
    <col min="7684" max="7684" width="11.85546875" style="334" customWidth="1"/>
    <col min="7685" max="7685" width="12.140625" style="334" customWidth="1"/>
    <col min="7686" max="7686" width="10.85546875" style="334" customWidth="1"/>
    <col min="7687" max="7687" width="12.5703125" style="334" customWidth="1"/>
    <col min="7688" max="7937" width="16.7109375" style="334"/>
    <col min="7938" max="7938" width="32" style="334" customWidth="1"/>
    <col min="7939" max="7939" width="11.5703125" style="334" customWidth="1"/>
    <col min="7940" max="7940" width="11.85546875" style="334" customWidth="1"/>
    <col min="7941" max="7941" width="12.140625" style="334" customWidth="1"/>
    <col min="7942" max="7942" width="10.85546875" style="334" customWidth="1"/>
    <col min="7943" max="7943" width="12.5703125" style="334" customWidth="1"/>
    <col min="7944" max="8193" width="16.7109375" style="334"/>
    <col min="8194" max="8194" width="32" style="334" customWidth="1"/>
    <col min="8195" max="8195" width="11.5703125" style="334" customWidth="1"/>
    <col min="8196" max="8196" width="11.85546875" style="334" customWidth="1"/>
    <col min="8197" max="8197" width="12.140625" style="334" customWidth="1"/>
    <col min="8198" max="8198" width="10.85546875" style="334" customWidth="1"/>
    <col min="8199" max="8199" width="12.5703125" style="334" customWidth="1"/>
    <col min="8200" max="8449" width="16.7109375" style="334"/>
    <col min="8450" max="8450" width="32" style="334" customWidth="1"/>
    <col min="8451" max="8451" width="11.5703125" style="334" customWidth="1"/>
    <col min="8452" max="8452" width="11.85546875" style="334" customWidth="1"/>
    <col min="8453" max="8453" width="12.140625" style="334" customWidth="1"/>
    <col min="8454" max="8454" width="10.85546875" style="334" customWidth="1"/>
    <col min="8455" max="8455" width="12.5703125" style="334" customWidth="1"/>
    <col min="8456" max="8705" width="16.7109375" style="334"/>
    <col min="8706" max="8706" width="32" style="334" customWidth="1"/>
    <col min="8707" max="8707" width="11.5703125" style="334" customWidth="1"/>
    <col min="8708" max="8708" width="11.85546875" style="334" customWidth="1"/>
    <col min="8709" max="8709" width="12.140625" style="334" customWidth="1"/>
    <col min="8710" max="8710" width="10.85546875" style="334" customWidth="1"/>
    <col min="8711" max="8711" width="12.5703125" style="334" customWidth="1"/>
    <col min="8712" max="8961" width="16.7109375" style="334"/>
    <col min="8962" max="8962" width="32" style="334" customWidth="1"/>
    <col min="8963" max="8963" width="11.5703125" style="334" customWidth="1"/>
    <col min="8964" max="8964" width="11.85546875" style="334" customWidth="1"/>
    <col min="8965" max="8965" width="12.140625" style="334" customWidth="1"/>
    <col min="8966" max="8966" width="10.85546875" style="334" customWidth="1"/>
    <col min="8967" max="8967" width="12.5703125" style="334" customWidth="1"/>
    <col min="8968" max="9217" width="16.7109375" style="334"/>
    <col min="9218" max="9218" width="32" style="334" customWidth="1"/>
    <col min="9219" max="9219" width="11.5703125" style="334" customWidth="1"/>
    <col min="9220" max="9220" width="11.85546875" style="334" customWidth="1"/>
    <col min="9221" max="9221" width="12.140625" style="334" customWidth="1"/>
    <col min="9222" max="9222" width="10.85546875" style="334" customWidth="1"/>
    <col min="9223" max="9223" width="12.5703125" style="334" customWidth="1"/>
    <col min="9224" max="9473" width="16.7109375" style="334"/>
    <col min="9474" max="9474" width="32" style="334" customWidth="1"/>
    <col min="9475" max="9475" width="11.5703125" style="334" customWidth="1"/>
    <col min="9476" max="9476" width="11.85546875" style="334" customWidth="1"/>
    <col min="9477" max="9477" width="12.140625" style="334" customWidth="1"/>
    <col min="9478" max="9478" width="10.85546875" style="334" customWidth="1"/>
    <col min="9479" max="9479" width="12.5703125" style="334" customWidth="1"/>
    <col min="9480" max="9729" width="16.7109375" style="334"/>
    <col min="9730" max="9730" width="32" style="334" customWidth="1"/>
    <col min="9731" max="9731" width="11.5703125" style="334" customWidth="1"/>
    <col min="9732" max="9732" width="11.85546875" style="334" customWidth="1"/>
    <col min="9733" max="9733" width="12.140625" style="334" customWidth="1"/>
    <col min="9734" max="9734" width="10.85546875" style="334" customWidth="1"/>
    <col min="9735" max="9735" width="12.5703125" style="334" customWidth="1"/>
    <col min="9736" max="9985" width="16.7109375" style="334"/>
    <col min="9986" max="9986" width="32" style="334" customWidth="1"/>
    <col min="9987" max="9987" width="11.5703125" style="334" customWidth="1"/>
    <col min="9988" max="9988" width="11.85546875" style="334" customWidth="1"/>
    <col min="9989" max="9989" width="12.140625" style="334" customWidth="1"/>
    <col min="9990" max="9990" width="10.85546875" style="334" customWidth="1"/>
    <col min="9991" max="9991" width="12.5703125" style="334" customWidth="1"/>
    <col min="9992" max="10241" width="16.7109375" style="334"/>
    <col min="10242" max="10242" width="32" style="334" customWidth="1"/>
    <col min="10243" max="10243" width="11.5703125" style="334" customWidth="1"/>
    <col min="10244" max="10244" width="11.85546875" style="334" customWidth="1"/>
    <col min="10245" max="10245" width="12.140625" style="334" customWidth="1"/>
    <col min="10246" max="10246" width="10.85546875" style="334" customWidth="1"/>
    <col min="10247" max="10247" width="12.5703125" style="334" customWidth="1"/>
    <col min="10248" max="10497" width="16.7109375" style="334"/>
    <col min="10498" max="10498" width="32" style="334" customWidth="1"/>
    <col min="10499" max="10499" width="11.5703125" style="334" customWidth="1"/>
    <col min="10500" max="10500" width="11.85546875" style="334" customWidth="1"/>
    <col min="10501" max="10501" width="12.140625" style="334" customWidth="1"/>
    <col min="10502" max="10502" width="10.85546875" style="334" customWidth="1"/>
    <col min="10503" max="10503" width="12.5703125" style="334" customWidth="1"/>
    <col min="10504" max="10753" width="16.7109375" style="334"/>
    <col min="10754" max="10754" width="32" style="334" customWidth="1"/>
    <col min="10755" max="10755" width="11.5703125" style="334" customWidth="1"/>
    <col min="10756" max="10756" width="11.85546875" style="334" customWidth="1"/>
    <col min="10757" max="10757" width="12.140625" style="334" customWidth="1"/>
    <col min="10758" max="10758" width="10.85546875" style="334" customWidth="1"/>
    <col min="10759" max="10759" width="12.5703125" style="334" customWidth="1"/>
    <col min="10760" max="11009" width="16.7109375" style="334"/>
    <col min="11010" max="11010" width="32" style="334" customWidth="1"/>
    <col min="11011" max="11011" width="11.5703125" style="334" customWidth="1"/>
    <col min="11012" max="11012" width="11.85546875" style="334" customWidth="1"/>
    <col min="11013" max="11013" width="12.140625" style="334" customWidth="1"/>
    <col min="11014" max="11014" width="10.85546875" style="334" customWidth="1"/>
    <col min="11015" max="11015" width="12.5703125" style="334" customWidth="1"/>
    <col min="11016" max="11265" width="16.7109375" style="334"/>
    <col min="11266" max="11266" width="32" style="334" customWidth="1"/>
    <col min="11267" max="11267" width="11.5703125" style="334" customWidth="1"/>
    <col min="11268" max="11268" width="11.85546875" style="334" customWidth="1"/>
    <col min="11269" max="11269" width="12.140625" style="334" customWidth="1"/>
    <col min="11270" max="11270" width="10.85546875" style="334" customWidth="1"/>
    <col min="11271" max="11271" width="12.5703125" style="334" customWidth="1"/>
    <col min="11272" max="11521" width="16.7109375" style="334"/>
    <col min="11522" max="11522" width="32" style="334" customWidth="1"/>
    <col min="11523" max="11523" width="11.5703125" style="334" customWidth="1"/>
    <col min="11524" max="11524" width="11.85546875" style="334" customWidth="1"/>
    <col min="11525" max="11525" width="12.140625" style="334" customWidth="1"/>
    <col min="11526" max="11526" width="10.85546875" style="334" customWidth="1"/>
    <col min="11527" max="11527" width="12.5703125" style="334" customWidth="1"/>
    <col min="11528" max="11777" width="16.7109375" style="334"/>
    <col min="11778" max="11778" width="32" style="334" customWidth="1"/>
    <col min="11779" max="11779" width="11.5703125" style="334" customWidth="1"/>
    <col min="11780" max="11780" width="11.85546875" style="334" customWidth="1"/>
    <col min="11781" max="11781" width="12.140625" style="334" customWidth="1"/>
    <col min="11782" max="11782" width="10.85546875" style="334" customWidth="1"/>
    <col min="11783" max="11783" width="12.5703125" style="334" customWidth="1"/>
    <col min="11784" max="12033" width="16.7109375" style="334"/>
    <col min="12034" max="12034" width="32" style="334" customWidth="1"/>
    <col min="12035" max="12035" width="11.5703125" style="334" customWidth="1"/>
    <col min="12036" max="12036" width="11.85546875" style="334" customWidth="1"/>
    <col min="12037" max="12037" width="12.140625" style="334" customWidth="1"/>
    <col min="12038" max="12038" width="10.85546875" style="334" customWidth="1"/>
    <col min="12039" max="12039" width="12.5703125" style="334" customWidth="1"/>
    <col min="12040" max="12289" width="16.7109375" style="334"/>
    <col min="12290" max="12290" width="32" style="334" customWidth="1"/>
    <col min="12291" max="12291" width="11.5703125" style="334" customWidth="1"/>
    <col min="12292" max="12292" width="11.85546875" style="334" customWidth="1"/>
    <col min="12293" max="12293" width="12.140625" style="334" customWidth="1"/>
    <col min="12294" max="12294" width="10.85546875" style="334" customWidth="1"/>
    <col min="12295" max="12295" width="12.5703125" style="334" customWidth="1"/>
    <col min="12296" max="12545" width="16.7109375" style="334"/>
    <col min="12546" max="12546" width="32" style="334" customWidth="1"/>
    <col min="12547" max="12547" width="11.5703125" style="334" customWidth="1"/>
    <col min="12548" max="12548" width="11.85546875" style="334" customWidth="1"/>
    <col min="12549" max="12549" width="12.140625" style="334" customWidth="1"/>
    <col min="12550" max="12550" width="10.85546875" style="334" customWidth="1"/>
    <col min="12551" max="12551" width="12.5703125" style="334" customWidth="1"/>
    <col min="12552" max="12801" width="16.7109375" style="334"/>
    <col min="12802" max="12802" width="32" style="334" customWidth="1"/>
    <col min="12803" max="12803" width="11.5703125" style="334" customWidth="1"/>
    <col min="12804" max="12804" width="11.85546875" style="334" customWidth="1"/>
    <col min="12805" max="12805" width="12.140625" style="334" customWidth="1"/>
    <col min="12806" max="12806" width="10.85546875" style="334" customWidth="1"/>
    <col min="12807" max="12807" width="12.5703125" style="334" customWidth="1"/>
    <col min="12808" max="13057" width="16.7109375" style="334"/>
    <col min="13058" max="13058" width="32" style="334" customWidth="1"/>
    <col min="13059" max="13059" width="11.5703125" style="334" customWidth="1"/>
    <col min="13060" max="13060" width="11.85546875" style="334" customWidth="1"/>
    <col min="13061" max="13061" width="12.140625" style="334" customWidth="1"/>
    <col min="13062" max="13062" width="10.85546875" style="334" customWidth="1"/>
    <col min="13063" max="13063" width="12.5703125" style="334" customWidth="1"/>
    <col min="13064" max="13313" width="16.7109375" style="334"/>
    <col min="13314" max="13314" width="32" style="334" customWidth="1"/>
    <col min="13315" max="13315" width="11.5703125" style="334" customWidth="1"/>
    <col min="13316" max="13316" width="11.85546875" style="334" customWidth="1"/>
    <col min="13317" max="13317" width="12.140625" style="334" customWidth="1"/>
    <col min="13318" max="13318" width="10.85546875" style="334" customWidth="1"/>
    <col min="13319" max="13319" width="12.5703125" style="334" customWidth="1"/>
    <col min="13320" max="13569" width="16.7109375" style="334"/>
    <col min="13570" max="13570" width="32" style="334" customWidth="1"/>
    <col min="13571" max="13571" width="11.5703125" style="334" customWidth="1"/>
    <col min="13572" max="13572" width="11.85546875" style="334" customWidth="1"/>
    <col min="13573" max="13573" width="12.140625" style="334" customWidth="1"/>
    <col min="13574" max="13574" width="10.85546875" style="334" customWidth="1"/>
    <col min="13575" max="13575" width="12.5703125" style="334" customWidth="1"/>
    <col min="13576" max="13825" width="16.7109375" style="334"/>
    <col min="13826" max="13826" width="32" style="334" customWidth="1"/>
    <col min="13827" max="13827" width="11.5703125" style="334" customWidth="1"/>
    <col min="13828" max="13828" width="11.85546875" style="334" customWidth="1"/>
    <col min="13829" max="13829" width="12.140625" style="334" customWidth="1"/>
    <col min="13830" max="13830" width="10.85546875" style="334" customWidth="1"/>
    <col min="13831" max="13831" width="12.5703125" style="334" customWidth="1"/>
    <col min="13832" max="14081" width="16.7109375" style="334"/>
    <col min="14082" max="14082" width="32" style="334" customWidth="1"/>
    <col min="14083" max="14083" width="11.5703125" style="334" customWidth="1"/>
    <col min="14084" max="14084" width="11.85546875" style="334" customWidth="1"/>
    <col min="14085" max="14085" width="12.140625" style="334" customWidth="1"/>
    <col min="14086" max="14086" width="10.85546875" style="334" customWidth="1"/>
    <col min="14087" max="14087" width="12.5703125" style="334" customWidth="1"/>
    <col min="14088" max="14337" width="16.7109375" style="334"/>
    <col min="14338" max="14338" width="32" style="334" customWidth="1"/>
    <col min="14339" max="14339" width="11.5703125" style="334" customWidth="1"/>
    <col min="14340" max="14340" width="11.85546875" style="334" customWidth="1"/>
    <col min="14341" max="14341" width="12.140625" style="334" customWidth="1"/>
    <col min="14342" max="14342" width="10.85546875" style="334" customWidth="1"/>
    <col min="14343" max="14343" width="12.5703125" style="334" customWidth="1"/>
    <col min="14344" max="14593" width="16.7109375" style="334"/>
    <col min="14594" max="14594" width="32" style="334" customWidth="1"/>
    <col min="14595" max="14595" width="11.5703125" style="334" customWidth="1"/>
    <col min="14596" max="14596" width="11.85546875" style="334" customWidth="1"/>
    <col min="14597" max="14597" width="12.140625" style="334" customWidth="1"/>
    <col min="14598" max="14598" width="10.85546875" style="334" customWidth="1"/>
    <col min="14599" max="14599" width="12.5703125" style="334" customWidth="1"/>
    <col min="14600" max="14849" width="16.7109375" style="334"/>
    <col min="14850" max="14850" width="32" style="334" customWidth="1"/>
    <col min="14851" max="14851" width="11.5703125" style="334" customWidth="1"/>
    <col min="14852" max="14852" width="11.85546875" style="334" customWidth="1"/>
    <col min="14853" max="14853" width="12.140625" style="334" customWidth="1"/>
    <col min="14854" max="14854" width="10.85546875" style="334" customWidth="1"/>
    <col min="14855" max="14855" width="12.5703125" style="334" customWidth="1"/>
    <col min="14856" max="15105" width="16.7109375" style="334"/>
    <col min="15106" max="15106" width="32" style="334" customWidth="1"/>
    <col min="15107" max="15107" width="11.5703125" style="334" customWidth="1"/>
    <col min="15108" max="15108" width="11.85546875" style="334" customWidth="1"/>
    <col min="15109" max="15109" width="12.140625" style="334" customWidth="1"/>
    <col min="15110" max="15110" width="10.85546875" style="334" customWidth="1"/>
    <col min="15111" max="15111" width="12.5703125" style="334" customWidth="1"/>
    <col min="15112" max="15361" width="16.7109375" style="334"/>
    <col min="15362" max="15362" width="32" style="334" customWidth="1"/>
    <col min="15363" max="15363" width="11.5703125" style="334" customWidth="1"/>
    <col min="15364" max="15364" width="11.85546875" style="334" customWidth="1"/>
    <col min="15365" max="15365" width="12.140625" style="334" customWidth="1"/>
    <col min="15366" max="15366" width="10.85546875" style="334" customWidth="1"/>
    <col min="15367" max="15367" width="12.5703125" style="334" customWidth="1"/>
    <col min="15368" max="15617" width="16.7109375" style="334"/>
    <col min="15618" max="15618" width="32" style="334" customWidth="1"/>
    <col min="15619" max="15619" width="11.5703125" style="334" customWidth="1"/>
    <col min="15620" max="15620" width="11.85546875" style="334" customWidth="1"/>
    <col min="15621" max="15621" width="12.140625" style="334" customWidth="1"/>
    <col min="15622" max="15622" width="10.85546875" style="334" customWidth="1"/>
    <col min="15623" max="15623" width="12.5703125" style="334" customWidth="1"/>
    <col min="15624" max="15873" width="16.7109375" style="334"/>
    <col min="15874" max="15874" width="32" style="334" customWidth="1"/>
    <col min="15875" max="15875" width="11.5703125" style="334" customWidth="1"/>
    <col min="15876" max="15876" width="11.85546875" style="334" customWidth="1"/>
    <col min="15877" max="15877" width="12.140625" style="334" customWidth="1"/>
    <col min="15878" max="15878" width="10.85546875" style="334" customWidth="1"/>
    <col min="15879" max="15879" width="12.5703125" style="334" customWidth="1"/>
    <col min="15880" max="16129" width="16.7109375" style="334"/>
    <col min="16130" max="16130" width="32" style="334" customWidth="1"/>
    <col min="16131" max="16131" width="11.5703125" style="334" customWidth="1"/>
    <col min="16132" max="16132" width="11.85546875" style="334" customWidth="1"/>
    <col min="16133" max="16133" width="12.140625" style="334" customWidth="1"/>
    <col min="16134" max="16134" width="10.85546875" style="334" customWidth="1"/>
    <col min="16135" max="16135" width="12.5703125" style="334" customWidth="1"/>
    <col min="16136" max="16384" width="16.7109375" style="334"/>
  </cols>
  <sheetData>
    <row r="1" spans="2:7">
      <c r="B1" s="663" t="s">
        <v>239</v>
      </c>
      <c r="C1" s="663"/>
      <c r="D1" s="663"/>
      <c r="E1" s="663"/>
      <c r="F1" s="663"/>
      <c r="G1" s="663"/>
    </row>
    <row r="2" spans="2:7">
      <c r="B2" s="334" t="s">
        <v>354</v>
      </c>
    </row>
    <row r="3" spans="2:7">
      <c r="B3" s="336" t="s">
        <v>48</v>
      </c>
    </row>
    <row r="4" spans="2:7">
      <c r="B4" s="336"/>
    </row>
    <row r="5" spans="2:7">
      <c r="B5" s="679" t="s">
        <v>355</v>
      </c>
      <c r="C5" s="681" t="s">
        <v>294</v>
      </c>
      <c r="D5" s="681"/>
      <c r="E5" s="681"/>
      <c r="F5" s="681"/>
      <c r="G5" s="681"/>
    </row>
    <row r="6" spans="2:7">
      <c r="B6" s="680"/>
      <c r="C6" s="342" t="s">
        <v>136</v>
      </c>
      <c r="D6" s="337" t="s">
        <v>98</v>
      </c>
      <c r="E6" s="337" t="s">
        <v>137</v>
      </c>
      <c r="F6" s="337" t="s">
        <v>100</v>
      </c>
      <c r="G6" s="337" t="s">
        <v>138</v>
      </c>
    </row>
    <row r="7" spans="2:7">
      <c r="B7" s="338" t="s">
        <v>326</v>
      </c>
      <c r="C7" s="340">
        <f>SUM(D7:G7)</f>
        <v>0</v>
      </c>
      <c r="D7" s="344"/>
      <c r="E7" s="291"/>
      <c r="F7" s="291"/>
      <c r="G7" s="348"/>
    </row>
    <row r="8" spans="2:7">
      <c r="B8" s="339" t="s">
        <v>356</v>
      </c>
      <c r="C8" s="340">
        <f>SUM(D8:G8)</f>
        <v>0</v>
      </c>
      <c r="D8" s="345"/>
      <c r="E8" s="309"/>
      <c r="F8" s="343"/>
      <c r="G8" s="349"/>
    </row>
    <row r="9" spans="2:7">
      <c r="B9" s="339" t="s">
        <v>328</v>
      </c>
      <c r="C9" s="340">
        <f>SUM(D9:G9)</f>
        <v>0</v>
      </c>
      <c r="D9" s="345"/>
      <c r="E9" s="309"/>
      <c r="F9" s="343"/>
      <c r="G9" s="349"/>
    </row>
    <row r="10" spans="2:7">
      <c r="B10" s="339" t="s">
        <v>329</v>
      </c>
      <c r="C10" s="340">
        <f>SUM(D10:G10)/4</f>
        <v>0</v>
      </c>
      <c r="D10" s="345"/>
      <c r="E10" s="309"/>
      <c r="F10" s="343"/>
      <c r="G10" s="349"/>
    </row>
    <row r="11" spans="2:7">
      <c r="B11" s="339" t="s">
        <v>330</v>
      </c>
      <c r="C11" s="340">
        <f>SUM(D11:G11)/4</f>
        <v>0</v>
      </c>
      <c r="D11" s="345"/>
      <c r="E11" s="309"/>
      <c r="F11" s="341"/>
      <c r="G11" s="349"/>
    </row>
    <row r="12" spans="2:7">
      <c r="B12" s="339" t="s">
        <v>357</v>
      </c>
      <c r="C12" s="340">
        <f>SUM(D12:G12)</f>
        <v>0</v>
      </c>
      <c r="D12" s="346"/>
      <c r="E12" s="309"/>
      <c r="F12" s="341"/>
      <c r="G12" s="349"/>
    </row>
    <row r="13" spans="2:7">
      <c r="B13" s="339" t="s">
        <v>332</v>
      </c>
      <c r="C13" s="340">
        <f>SUM(D13:G13)</f>
        <v>0</v>
      </c>
      <c r="D13" s="340"/>
      <c r="E13" s="309"/>
      <c r="F13" s="343"/>
      <c r="G13" s="350"/>
    </row>
    <row r="14" spans="2:7">
      <c r="B14" s="347" t="s">
        <v>346</v>
      </c>
      <c r="D14" s="335">
        <f>+D8*D11</f>
        <v>0</v>
      </c>
      <c r="E14" s="335">
        <f>+E8*E11</f>
        <v>0</v>
      </c>
      <c r="F14" s="335">
        <f>+F8*F11</f>
        <v>0</v>
      </c>
      <c r="G14" s="335">
        <f>+G8*G11</f>
        <v>0</v>
      </c>
    </row>
  </sheetData>
  <mergeCells count="3">
    <mergeCell ref="B5:B6"/>
    <mergeCell ref="C5:G5"/>
    <mergeCell ref="B1:G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E5D0-F4BB-4180-BD34-FBF4D8A736C5}">
  <sheetPr>
    <tabColor rgb="FFFF0000"/>
  </sheetPr>
  <dimension ref="A1:O30"/>
  <sheetViews>
    <sheetView topLeftCell="A13" workbookViewId="0">
      <selection activeCell="H22" sqref="H22"/>
    </sheetView>
  </sheetViews>
  <sheetFormatPr defaultColWidth="9" defaultRowHeight="21"/>
  <cols>
    <col min="1" max="1" width="27.140625" style="9" customWidth="1"/>
    <col min="2" max="9" width="8.5703125" style="9" customWidth="1"/>
    <col min="10" max="14" width="0" style="9" hidden="1" customWidth="1"/>
    <col min="15" max="16384" width="9" style="9"/>
  </cols>
  <sheetData>
    <row r="1" spans="1:15">
      <c r="A1" s="51" t="s">
        <v>239</v>
      </c>
      <c r="B1" s="51"/>
      <c r="C1" s="51"/>
    </row>
    <row r="2" spans="1:15">
      <c r="A2" s="23" t="s">
        <v>40</v>
      </c>
      <c r="B2" s="23"/>
      <c r="C2" s="23"/>
    </row>
    <row r="3" spans="1:15">
      <c r="A3" s="9" t="s">
        <v>358</v>
      </c>
    </row>
    <row r="4" spans="1:15">
      <c r="G4" s="9" t="s">
        <v>359</v>
      </c>
    </row>
    <row r="5" spans="1:15">
      <c r="A5" s="351" t="s">
        <v>211</v>
      </c>
      <c r="B5" s="352">
        <v>2558</v>
      </c>
      <c r="C5" s="353">
        <v>2559</v>
      </c>
      <c r="D5" s="353">
        <v>2560</v>
      </c>
      <c r="E5" s="352">
        <v>2561</v>
      </c>
      <c r="F5" s="353">
        <v>2562</v>
      </c>
      <c r="G5" s="353">
        <v>2563</v>
      </c>
      <c r="H5" s="353">
        <v>2564</v>
      </c>
      <c r="I5" s="353">
        <v>2565</v>
      </c>
      <c r="J5" s="353">
        <v>2565</v>
      </c>
      <c r="K5" s="353">
        <v>2565</v>
      </c>
      <c r="L5" s="353">
        <v>2565</v>
      </c>
      <c r="M5" s="353">
        <v>2565</v>
      </c>
      <c r="N5" s="353">
        <v>2565</v>
      </c>
      <c r="O5" s="353">
        <v>2566</v>
      </c>
    </row>
    <row r="6" spans="1:15">
      <c r="A6" s="160" t="s">
        <v>98</v>
      </c>
      <c r="B6" s="167"/>
      <c r="C6" s="354"/>
      <c r="D6" s="166">
        <v>44</v>
      </c>
      <c r="E6" s="166">
        <v>44</v>
      </c>
      <c r="F6" s="166">
        <v>111</v>
      </c>
      <c r="G6" s="355">
        <v>261</v>
      </c>
      <c r="H6" s="355">
        <v>325</v>
      </c>
      <c r="I6" s="355">
        <v>342</v>
      </c>
      <c r="J6" s="355">
        <v>342</v>
      </c>
      <c r="K6" s="355">
        <v>342</v>
      </c>
      <c r="L6" s="355">
        <v>342</v>
      </c>
      <c r="M6" s="355">
        <v>342</v>
      </c>
      <c r="N6" s="355">
        <v>342</v>
      </c>
      <c r="O6" s="355"/>
    </row>
    <row r="7" spans="1:15">
      <c r="A7" s="160" t="s">
        <v>137</v>
      </c>
      <c r="B7" s="160"/>
      <c r="C7" s="356"/>
      <c r="D7" s="162">
        <v>0</v>
      </c>
      <c r="E7" s="357">
        <v>0</v>
      </c>
      <c r="F7" s="166">
        <v>134</v>
      </c>
      <c r="G7" s="355">
        <v>143</v>
      </c>
      <c r="H7" s="355">
        <v>725</v>
      </c>
      <c r="I7" s="355">
        <v>795</v>
      </c>
      <c r="J7" s="355">
        <v>795</v>
      </c>
      <c r="K7" s="355">
        <v>795</v>
      </c>
      <c r="L7" s="355">
        <v>795</v>
      </c>
      <c r="M7" s="355">
        <v>795</v>
      </c>
      <c r="N7" s="355">
        <v>795</v>
      </c>
      <c r="O7" s="355"/>
    </row>
    <row r="8" spans="1:15">
      <c r="A8" s="160" t="s">
        <v>100</v>
      </c>
      <c r="B8" s="167"/>
      <c r="C8" s="354"/>
      <c r="D8" s="358"/>
      <c r="E8" s="166">
        <v>287</v>
      </c>
      <c r="F8" s="166">
        <v>126</v>
      </c>
      <c r="G8" s="355">
        <v>200</v>
      </c>
      <c r="H8" s="355">
        <v>311</v>
      </c>
      <c r="I8" s="369"/>
      <c r="J8" s="355"/>
      <c r="K8" s="355"/>
      <c r="L8" s="355"/>
      <c r="M8" s="355"/>
      <c r="N8" s="355"/>
      <c r="O8" s="355"/>
    </row>
    <row r="9" spans="1:15">
      <c r="A9" s="160" t="s">
        <v>138</v>
      </c>
      <c r="B9" s="160"/>
      <c r="C9" s="356">
        <v>0</v>
      </c>
      <c r="D9" s="162">
        <v>48</v>
      </c>
      <c r="E9" s="166">
        <v>100</v>
      </c>
      <c r="F9" s="166">
        <v>200</v>
      </c>
      <c r="G9" s="40">
        <v>229</v>
      </c>
      <c r="H9" s="40">
        <v>220</v>
      </c>
      <c r="I9" s="40">
        <v>552</v>
      </c>
      <c r="J9" s="40">
        <v>552</v>
      </c>
      <c r="K9" s="40">
        <v>552</v>
      </c>
      <c r="L9" s="40">
        <v>552</v>
      </c>
      <c r="M9" s="40">
        <v>552</v>
      </c>
      <c r="N9" s="40">
        <v>552</v>
      </c>
      <c r="O9" s="40"/>
    </row>
    <row r="10" spans="1:15">
      <c r="A10" s="160" t="s">
        <v>226</v>
      </c>
      <c r="B10" s="160"/>
      <c r="C10" s="356">
        <f>+C6+C7+C8+C9</f>
        <v>0</v>
      </c>
      <c r="D10" s="356">
        <f>+D6+D7+D8+D9</f>
        <v>92</v>
      </c>
      <c r="E10" s="356">
        <f>+E6+E7+E8+E9</f>
        <v>431</v>
      </c>
      <c r="F10" s="356">
        <f>+F6+F7+F8+F9</f>
        <v>571</v>
      </c>
      <c r="G10" s="356">
        <f>+G6+G7+G8+G9</f>
        <v>833</v>
      </c>
      <c r="H10" s="356">
        <f>SUM(H6:H9)</f>
        <v>1581</v>
      </c>
      <c r="I10" s="356">
        <f>SUM(I6:I9)</f>
        <v>1689</v>
      </c>
      <c r="J10" s="356">
        <f t="shared" ref="J10:N10" si="0">SUM(J6:J9)</f>
        <v>1689</v>
      </c>
      <c r="K10" s="356">
        <f t="shared" si="0"/>
        <v>1689</v>
      </c>
      <c r="L10" s="356">
        <f t="shared" si="0"/>
        <v>1689</v>
      </c>
      <c r="M10" s="356">
        <f t="shared" si="0"/>
        <v>1689</v>
      </c>
      <c r="N10" s="356">
        <f t="shared" si="0"/>
        <v>1689</v>
      </c>
      <c r="O10" s="356"/>
    </row>
    <row r="11" spans="1:15">
      <c r="A11" s="9" t="s">
        <v>333</v>
      </c>
    </row>
    <row r="13" spans="1:15">
      <c r="A13" s="9" t="s">
        <v>360</v>
      </c>
    </row>
    <row r="15" spans="1:15">
      <c r="A15" s="654" t="s">
        <v>211</v>
      </c>
      <c r="B15" s="682" t="s">
        <v>249</v>
      </c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4"/>
    </row>
    <row r="16" spans="1:15">
      <c r="A16" s="655"/>
      <c r="B16" s="359">
        <v>2558</v>
      </c>
      <c r="C16" s="72">
        <v>2559</v>
      </c>
      <c r="D16" s="72">
        <v>2560</v>
      </c>
      <c r="E16" s="359">
        <v>2561</v>
      </c>
      <c r="F16" s="72">
        <v>2562</v>
      </c>
      <c r="G16" s="72">
        <v>2563</v>
      </c>
      <c r="H16" s="359">
        <v>2564</v>
      </c>
      <c r="I16" s="359">
        <v>2565</v>
      </c>
      <c r="J16" s="359">
        <v>2565</v>
      </c>
      <c r="K16" s="359">
        <v>2565</v>
      </c>
      <c r="L16" s="359">
        <v>2565</v>
      </c>
      <c r="M16" s="359">
        <v>2565</v>
      </c>
      <c r="N16" s="359">
        <v>2565</v>
      </c>
      <c r="O16" s="359">
        <v>2566</v>
      </c>
    </row>
    <row r="17" spans="1:15">
      <c r="A17" s="160" t="s">
        <v>98</v>
      </c>
      <c r="B17" s="168">
        <v>411</v>
      </c>
      <c r="C17" s="169">
        <v>403</v>
      </c>
      <c r="D17" s="166">
        <v>403</v>
      </c>
      <c r="E17" s="168">
        <v>670</v>
      </c>
      <c r="F17" s="169">
        <v>743</v>
      </c>
      <c r="G17" s="166">
        <v>995</v>
      </c>
      <c r="H17" s="20">
        <v>1175</v>
      </c>
      <c r="I17" s="360">
        <v>1217</v>
      </c>
      <c r="J17" s="168"/>
      <c r="K17" s="169"/>
      <c r="L17" s="166"/>
      <c r="M17" s="168"/>
      <c r="N17" s="169"/>
      <c r="O17" s="166"/>
    </row>
    <row r="18" spans="1:15">
      <c r="A18" s="160" t="s">
        <v>137</v>
      </c>
      <c r="B18" s="161">
        <v>120</v>
      </c>
      <c r="C18" s="162">
        <v>122</v>
      </c>
      <c r="D18" s="162">
        <v>125</v>
      </c>
      <c r="E18" s="161">
        <v>178</v>
      </c>
      <c r="F18" s="162">
        <v>189</v>
      </c>
      <c r="G18" s="162">
        <v>195</v>
      </c>
      <c r="H18" s="20">
        <v>190</v>
      </c>
      <c r="I18" s="360">
        <v>216</v>
      </c>
      <c r="J18" s="168"/>
      <c r="K18" s="169"/>
      <c r="L18" s="166"/>
      <c r="M18" s="168"/>
      <c r="N18" s="169"/>
      <c r="O18" s="166"/>
    </row>
    <row r="19" spans="1:15">
      <c r="A19" s="160" t="s">
        <v>100</v>
      </c>
      <c r="B19" s="168">
        <v>205</v>
      </c>
      <c r="C19" s="169">
        <v>206</v>
      </c>
      <c r="D19" s="166">
        <v>219</v>
      </c>
      <c r="E19" s="168">
        <v>196</v>
      </c>
      <c r="F19" s="169">
        <v>190</v>
      </c>
      <c r="G19" s="166">
        <v>147</v>
      </c>
      <c r="H19" s="20"/>
      <c r="I19" s="360"/>
      <c r="J19" s="168"/>
      <c r="K19" s="169"/>
      <c r="L19" s="166"/>
      <c r="M19" s="168"/>
      <c r="N19" s="169"/>
      <c r="O19" s="166"/>
    </row>
    <row r="20" spans="1:15">
      <c r="A20" s="160" t="s">
        <v>138</v>
      </c>
      <c r="B20" s="161">
        <v>22</v>
      </c>
      <c r="C20" s="162">
        <v>21</v>
      </c>
      <c r="D20" s="162">
        <v>21</v>
      </c>
      <c r="E20" s="161">
        <v>63</v>
      </c>
      <c r="F20" s="162">
        <v>79</v>
      </c>
      <c r="G20" s="162">
        <v>47</v>
      </c>
      <c r="H20" s="20"/>
      <c r="I20" s="360"/>
      <c r="J20" s="168"/>
      <c r="K20" s="169"/>
      <c r="L20" s="166"/>
      <c r="M20" s="168"/>
      <c r="N20" s="169"/>
      <c r="O20" s="166"/>
    </row>
    <row r="21" spans="1:15">
      <c r="A21" s="167" t="s">
        <v>255</v>
      </c>
      <c r="B21" s="361" t="s">
        <v>182</v>
      </c>
      <c r="C21" s="362" t="s">
        <v>182</v>
      </c>
      <c r="D21" s="166">
        <v>208</v>
      </c>
      <c r="E21" s="166">
        <v>362</v>
      </c>
      <c r="F21" s="166">
        <v>380</v>
      </c>
      <c r="G21" s="166">
        <v>362</v>
      </c>
      <c r="H21" s="581"/>
      <c r="I21" s="582"/>
      <c r="J21" s="363"/>
      <c r="K21" s="364"/>
      <c r="L21" s="363"/>
      <c r="M21" s="365"/>
      <c r="N21" s="365"/>
      <c r="O21" s="365"/>
    </row>
    <row r="22" spans="1:15">
      <c r="A22" s="160" t="s">
        <v>226</v>
      </c>
      <c r="B22" s="161">
        <v>758</v>
      </c>
      <c r="C22" s="162">
        <v>752</v>
      </c>
      <c r="D22" s="162">
        <v>768</v>
      </c>
      <c r="E22" s="162">
        <v>1107</v>
      </c>
      <c r="F22" s="162">
        <v>1201</v>
      </c>
      <c r="G22" s="162">
        <v>1384</v>
      </c>
      <c r="H22" s="20"/>
      <c r="I22" s="20"/>
      <c r="J22" s="366"/>
      <c r="K22" s="366"/>
      <c r="L22" s="366"/>
      <c r="M22" s="366"/>
      <c r="N22" s="366"/>
      <c r="O22" s="366"/>
    </row>
    <row r="23" spans="1:15">
      <c r="A23" s="160" t="s">
        <v>185</v>
      </c>
      <c r="B23" s="161">
        <v>3524</v>
      </c>
      <c r="C23" s="165">
        <v>3491</v>
      </c>
      <c r="D23" s="165">
        <v>9612</v>
      </c>
      <c r="E23" s="165">
        <v>3524</v>
      </c>
      <c r="F23" s="165">
        <v>3895</v>
      </c>
      <c r="G23" s="165">
        <v>4277</v>
      </c>
      <c r="H23" s="20"/>
      <c r="I23" s="20"/>
      <c r="J23" s="366"/>
      <c r="K23" s="367"/>
      <c r="L23" s="366"/>
      <c r="M23" s="366"/>
      <c r="N23" s="366"/>
      <c r="O23" s="366"/>
    </row>
    <row r="24" spans="1:15">
      <c r="A24" s="160" t="s">
        <v>256</v>
      </c>
      <c r="B24" s="368">
        <f t="shared" ref="B24:G24" si="1">+B22*100/B23</f>
        <v>21.509648127128262</v>
      </c>
      <c r="C24" s="368">
        <f t="shared" si="1"/>
        <v>21.541105700372388</v>
      </c>
      <c r="D24" s="368">
        <f t="shared" si="1"/>
        <v>7.9900124843945068</v>
      </c>
      <c r="E24" s="368">
        <f t="shared" si="1"/>
        <v>31.413166855845631</v>
      </c>
      <c r="F24" s="368">
        <f t="shared" si="1"/>
        <v>30.834403080872914</v>
      </c>
      <c r="G24" s="368">
        <f t="shared" si="1"/>
        <v>32.359130231470658</v>
      </c>
      <c r="H24" s="20"/>
      <c r="I24" s="20"/>
      <c r="J24" s="366"/>
      <c r="K24" s="367"/>
      <c r="L24" s="366"/>
      <c r="M24" s="366"/>
      <c r="N24" s="366"/>
      <c r="O24" s="366"/>
    </row>
    <row r="25" spans="1:15">
      <c r="A25" s="9" t="s">
        <v>361</v>
      </c>
    </row>
    <row r="26" spans="1:15">
      <c r="A26" s="9" t="s">
        <v>362</v>
      </c>
    </row>
    <row r="28" spans="1:15">
      <c r="A28" s="9" t="s">
        <v>363</v>
      </c>
    </row>
    <row r="29" spans="1:15">
      <c r="A29" s="9" t="s">
        <v>364</v>
      </c>
    </row>
    <row r="30" spans="1:15">
      <c r="A30" s="9" t="s">
        <v>365</v>
      </c>
    </row>
  </sheetData>
  <mergeCells count="2">
    <mergeCell ref="A15:A16"/>
    <mergeCell ref="B15:O15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13F2-250A-4D69-832A-FA937576C772}">
  <sheetPr>
    <tabColor rgb="FFFF0000"/>
  </sheetPr>
  <dimension ref="A1:J21"/>
  <sheetViews>
    <sheetView workbookViewId="0">
      <selection activeCell="M9" sqref="M9"/>
    </sheetView>
  </sheetViews>
  <sheetFormatPr defaultColWidth="9" defaultRowHeight="21"/>
  <cols>
    <col min="1" max="1" width="18.42578125" style="9" customWidth="1"/>
    <col min="2" max="16384" width="9" style="9"/>
  </cols>
  <sheetData>
    <row r="1" spans="1:10">
      <c r="A1" s="51" t="s">
        <v>239</v>
      </c>
    </row>
    <row r="2" spans="1:10">
      <c r="A2" s="23" t="s">
        <v>40</v>
      </c>
    </row>
    <row r="3" spans="1:10">
      <c r="A3" s="9" t="s">
        <v>50</v>
      </c>
    </row>
    <row r="4" spans="1:10">
      <c r="J4" s="9" t="s">
        <v>366</v>
      </c>
    </row>
    <row r="5" spans="1:10">
      <c r="A5" s="685" t="s">
        <v>367</v>
      </c>
      <c r="B5" s="686" t="s">
        <v>368</v>
      </c>
      <c r="C5" s="687"/>
      <c r="D5" s="687"/>
      <c r="E5" s="687"/>
      <c r="F5" s="688"/>
      <c r="G5" s="371"/>
      <c r="H5" s="685" t="s">
        <v>369</v>
      </c>
      <c r="I5" s="685"/>
      <c r="J5" s="685"/>
    </row>
    <row r="6" spans="1:10">
      <c r="A6" s="685"/>
      <c r="B6" s="370">
        <v>2561</v>
      </c>
      <c r="C6" s="370">
        <v>2562</v>
      </c>
      <c r="D6" s="370">
        <v>2563</v>
      </c>
      <c r="E6" s="370">
        <v>2564</v>
      </c>
      <c r="F6" s="370">
        <v>2565</v>
      </c>
      <c r="G6" s="370">
        <v>2566</v>
      </c>
      <c r="H6" s="370">
        <v>2561</v>
      </c>
      <c r="I6" s="370">
        <v>2562</v>
      </c>
      <c r="J6" s="370">
        <v>2563</v>
      </c>
    </row>
    <row r="7" spans="1:10">
      <c r="A7" s="372" t="s">
        <v>370</v>
      </c>
      <c r="B7" s="372">
        <v>56</v>
      </c>
      <c r="C7" s="372">
        <v>58</v>
      </c>
      <c r="D7" s="372">
        <v>59</v>
      </c>
      <c r="E7" s="372"/>
      <c r="F7" s="372">
        <v>52</v>
      </c>
      <c r="G7" s="372"/>
      <c r="H7" s="99">
        <v>1</v>
      </c>
      <c r="I7" s="99">
        <v>1</v>
      </c>
      <c r="J7" s="99">
        <v>1</v>
      </c>
    </row>
    <row r="8" spans="1:10">
      <c r="A8" s="372" t="s">
        <v>371</v>
      </c>
      <c r="B8" s="372">
        <v>2</v>
      </c>
      <c r="C8" s="372">
        <v>2</v>
      </c>
      <c r="D8" s="372">
        <v>2</v>
      </c>
      <c r="E8" s="372"/>
      <c r="F8" s="372"/>
      <c r="G8" s="372"/>
      <c r="H8" s="99">
        <v>44</v>
      </c>
      <c r="I8" s="99">
        <v>44</v>
      </c>
      <c r="J8" s="99">
        <v>44</v>
      </c>
    </row>
    <row r="9" spans="1:10">
      <c r="A9" s="372" t="s">
        <v>372</v>
      </c>
      <c r="B9" s="372">
        <v>3</v>
      </c>
      <c r="C9" s="372">
        <v>3</v>
      </c>
      <c r="D9" s="372">
        <v>3</v>
      </c>
      <c r="E9" s="372"/>
      <c r="F9" s="372"/>
      <c r="G9" s="372"/>
      <c r="H9" s="99">
        <v>36</v>
      </c>
      <c r="I9" s="99">
        <v>36</v>
      </c>
      <c r="J9" s="99">
        <v>37</v>
      </c>
    </row>
    <row r="10" spans="1:10">
      <c r="A10" s="372" t="s">
        <v>373</v>
      </c>
      <c r="B10" s="372">
        <v>4</v>
      </c>
      <c r="C10" s="372">
        <v>4</v>
      </c>
      <c r="D10" s="372">
        <v>4</v>
      </c>
      <c r="E10" s="372"/>
      <c r="F10" s="372"/>
      <c r="G10" s="372"/>
      <c r="H10" s="99">
        <v>30</v>
      </c>
      <c r="I10" s="99">
        <v>30</v>
      </c>
      <c r="J10" s="99">
        <v>30</v>
      </c>
    </row>
    <row r="11" spans="1:10">
      <c r="A11" s="372" t="s">
        <v>374</v>
      </c>
      <c r="B11" s="99">
        <v>9</v>
      </c>
      <c r="C11" s="99">
        <v>9</v>
      </c>
      <c r="D11" s="99">
        <v>9</v>
      </c>
      <c r="E11" s="99"/>
      <c r="F11" s="99"/>
      <c r="G11" s="99"/>
      <c r="H11" s="373"/>
      <c r="I11" s="373"/>
      <c r="J11" s="373"/>
    </row>
    <row r="12" spans="1:10">
      <c r="A12" s="374" t="s">
        <v>375</v>
      </c>
      <c r="B12" s="374">
        <v>65</v>
      </c>
      <c r="C12" s="374">
        <v>67</v>
      </c>
      <c r="D12" s="374">
        <v>68</v>
      </c>
      <c r="E12" s="374"/>
      <c r="F12" s="374"/>
      <c r="G12" s="374"/>
      <c r="H12" s="375">
        <v>5</v>
      </c>
      <c r="I12" s="375">
        <v>4</v>
      </c>
      <c r="J12" s="375">
        <v>5</v>
      </c>
    </row>
    <row r="13" spans="1:10">
      <c r="A13" s="372" t="s">
        <v>376</v>
      </c>
      <c r="B13" s="372">
        <v>124</v>
      </c>
      <c r="C13" s="372">
        <v>126</v>
      </c>
      <c r="D13" s="372">
        <v>127</v>
      </c>
      <c r="E13" s="372"/>
      <c r="F13" s="372"/>
      <c r="G13" s="372"/>
      <c r="H13" s="99">
        <v>2</v>
      </c>
      <c r="I13" s="99">
        <v>2</v>
      </c>
      <c r="J13" s="99">
        <v>2</v>
      </c>
    </row>
    <row r="14" spans="1:10">
      <c r="A14" s="9" t="s">
        <v>377</v>
      </c>
    </row>
    <row r="15" spans="1:10">
      <c r="A15" s="376" t="s">
        <v>378</v>
      </c>
    </row>
    <row r="16" spans="1:10">
      <c r="A16" s="9" t="s">
        <v>379</v>
      </c>
    </row>
    <row r="17" spans="1:1">
      <c r="A17" s="9" t="s">
        <v>380</v>
      </c>
    </row>
    <row r="18" spans="1:1">
      <c r="A18" s="376" t="s">
        <v>381</v>
      </c>
    </row>
    <row r="19" spans="1:1">
      <c r="A19" s="9" t="s">
        <v>382</v>
      </c>
    </row>
    <row r="20" spans="1:1">
      <c r="A20" s="9" t="s">
        <v>383</v>
      </c>
    </row>
    <row r="21" spans="1:1">
      <c r="A21" s="9" t="s">
        <v>384</v>
      </c>
    </row>
  </sheetData>
  <mergeCells count="3">
    <mergeCell ref="A5:A6"/>
    <mergeCell ref="B5:F5"/>
    <mergeCell ref="H5:J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24269-4A83-44CE-A4EF-54153A467E19}">
  <sheetPr>
    <tabColor rgb="FFFF0000"/>
  </sheetPr>
  <dimension ref="A1:F14"/>
  <sheetViews>
    <sheetView zoomScaleNormal="100" zoomScaleSheetLayoutView="85" workbookViewId="0">
      <selection activeCell="E4" sqref="E4"/>
    </sheetView>
  </sheetViews>
  <sheetFormatPr defaultColWidth="9" defaultRowHeight="21"/>
  <cols>
    <col min="1" max="1" width="37.5703125" style="23" customWidth="1"/>
    <col min="2" max="2" width="18.85546875" style="50" customWidth="1"/>
    <col min="3" max="6" width="16.85546875" style="50" customWidth="1"/>
    <col min="7" max="16384" width="9" style="23"/>
  </cols>
  <sheetData>
    <row r="1" spans="1:6">
      <c r="A1" s="663" t="s">
        <v>239</v>
      </c>
      <c r="B1" s="663"/>
      <c r="C1" s="663"/>
      <c r="D1" s="663"/>
      <c r="E1" s="663"/>
      <c r="F1" s="663"/>
    </row>
    <row r="2" spans="1:6">
      <c r="A2" s="23" t="s">
        <v>52</v>
      </c>
      <c r="B2" s="246"/>
      <c r="C2" s="246"/>
      <c r="D2" s="246"/>
      <c r="E2" s="246"/>
      <c r="F2" s="377"/>
    </row>
    <row r="3" spans="1:6">
      <c r="A3" s="23" t="s">
        <v>53</v>
      </c>
      <c r="B3" s="246"/>
      <c r="C3" s="246"/>
      <c r="D3" s="246"/>
      <c r="E3" s="246"/>
      <c r="F3" s="377"/>
    </row>
    <row r="4" spans="1:6">
      <c r="B4" s="246"/>
      <c r="C4" s="246"/>
      <c r="D4" s="246"/>
      <c r="E4" s="246"/>
      <c r="F4" s="377"/>
    </row>
    <row r="5" spans="1:6">
      <c r="A5" s="631" t="s">
        <v>385</v>
      </c>
      <c r="B5" s="662" t="s">
        <v>295</v>
      </c>
      <c r="C5" s="662"/>
      <c r="D5" s="662"/>
      <c r="E5" s="662"/>
      <c r="F5" s="662"/>
    </row>
    <row r="6" spans="1:6">
      <c r="A6" s="631"/>
      <c r="B6" s="52" t="s">
        <v>136</v>
      </c>
      <c r="C6" s="52" t="s">
        <v>98</v>
      </c>
      <c r="D6" s="52" t="s">
        <v>137</v>
      </c>
      <c r="E6" s="52" t="s">
        <v>100</v>
      </c>
      <c r="F6" s="52" t="s">
        <v>138</v>
      </c>
    </row>
    <row r="7" spans="1:6">
      <c r="A7" s="119" t="s">
        <v>386</v>
      </c>
      <c r="B7" s="315">
        <f>SUM(C7:F7)</f>
        <v>0</v>
      </c>
      <c r="C7" s="81"/>
      <c r="D7" s="380"/>
      <c r="E7" s="315"/>
      <c r="F7" s="77"/>
    </row>
    <row r="8" spans="1:6">
      <c r="A8" s="119" t="s">
        <v>387</v>
      </c>
      <c r="B8" s="315">
        <f>SUM(C8:F8)</f>
        <v>0</v>
      </c>
      <c r="C8" s="81"/>
      <c r="D8" s="380"/>
      <c r="E8" s="315"/>
      <c r="F8" s="77"/>
    </row>
    <row r="9" spans="1:6">
      <c r="A9" s="119" t="s">
        <v>391</v>
      </c>
      <c r="B9" s="315">
        <f>SUM(C9:F9)</f>
        <v>0</v>
      </c>
      <c r="C9" s="81"/>
      <c r="D9" s="380"/>
      <c r="E9" s="379"/>
      <c r="F9" s="77"/>
    </row>
    <row r="10" spans="1:6">
      <c r="A10" s="119" t="s">
        <v>388</v>
      </c>
      <c r="B10" s="315">
        <f>SUM(C10:F10)</f>
        <v>0</v>
      </c>
      <c r="C10" s="81"/>
      <c r="D10" s="380"/>
      <c r="E10" s="315"/>
      <c r="F10" s="120"/>
    </row>
    <row r="11" spans="1:6">
      <c r="A11" s="119" t="s">
        <v>389</v>
      </c>
      <c r="B11" s="315"/>
      <c r="C11" s="81"/>
      <c r="D11" s="380"/>
      <c r="E11" s="77"/>
      <c r="F11" s="77"/>
    </row>
    <row r="12" spans="1:6">
      <c r="A12" s="119"/>
      <c r="B12" s="316">
        <f>SUM(C12:F12)/4</f>
        <v>0</v>
      </c>
      <c r="C12" s="81"/>
      <c r="D12" s="381"/>
      <c r="E12" s="55"/>
      <c r="F12" s="55"/>
    </row>
    <row r="13" spans="1:6">
      <c r="A13" s="119" t="s">
        <v>390</v>
      </c>
      <c r="B13" s="315">
        <f>SUM(C13:F13)</f>
        <v>0</v>
      </c>
      <c r="C13" s="81"/>
      <c r="D13" s="380"/>
      <c r="E13" s="315"/>
      <c r="F13" s="120"/>
    </row>
    <row r="14" spans="1:6">
      <c r="A14" s="23" t="s">
        <v>392</v>
      </c>
      <c r="C14" s="50">
        <f>+C10*C12</f>
        <v>0</v>
      </c>
      <c r="D14" s="50">
        <f>+D10*D12</f>
        <v>0</v>
      </c>
      <c r="E14" s="58">
        <f>+E10*E12</f>
        <v>0</v>
      </c>
      <c r="F14" s="50">
        <f>+F10*F12</f>
        <v>0</v>
      </c>
    </row>
  </sheetData>
  <mergeCells count="3">
    <mergeCell ref="A5:A6"/>
    <mergeCell ref="B5:F5"/>
    <mergeCell ref="A1:F1"/>
  </mergeCells>
  <pageMargins left="0.7" right="0.7" top="0.75" bottom="0.75" header="0.3" footer="0.3"/>
  <pageSetup paperSize="512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0422-AB90-43DA-96A3-783BFF270CF3}">
  <sheetPr>
    <tabColor rgb="FFFF0000"/>
  </sheetPr>
  <dimension ref="A1:F15"/>
  <sheetViews>
    <sheetView zoomScale="85" zoomScaleNormal="85" zoomScaleSheetLayoutView="100" workbookViewId="0">
      <selection activeCell="A4" sqref="A4"/>
    </sheetView>
  </sheetViews>
  <sheetFormatPr defaultColWidth="9" defaultRowHeight="21"/>
  <cols>
    <col min="1" max="1" width="43.42578125" style="23" customWidth="1"/>
    <col min="2" max="2" width="20" style="24" customWidth="1"/>
    <col min="3" max="4" width="20" style="25" customWidth="1"/>
    <col min="5" max="5" width="20" style="27" customWidth="1"/>
    <col min="6" max="6" width="20" style="24" customWidth="1"/>
    <col min="7" max="7" width="20.140625" style="23" bestFit="1" customWidth="1"/>
    <col min="8" max="8" width="10.7109375" style="23" customWidth="1"/>
    <col min="9" max="16384" width="9" style="23"/>
  </cols>
  <sheetData>
    <row r="1" spans="1:6">
      <c r="A1" s="627" t="s">
        <v>88</v>
      </c>
      <c r="B1" s="627"/>
      <c r="C1" s="627"/>
      <c r="D1" s="627"/>
      <c r="E1" s="627"/>
      <c r="F1" s="627"/>
    </row>
    <row r="2" spans="1:6">
      <c r="A2" s="23" t="s">
        <v>8</v>
      </c>
      <c r="E2" s="26"/>
    </row>
    <row r="3" spans="1:6">
      <c r="A3" s="23" t="s">
        <v>134</v>
      </c>
      <c r="E3" s="26"/>
    </row>
    <row r="5" spans="1:6">
      <c r="A5" s="624" t="s">
        <v>135</v>
      </c>
      <c r="B5" s="626">
        <v>2566</v>
      </c>
      <c r="C5" s="626"/>
      <c r="D5" s="626"/>
      <c r="E5" s="626"/>
      <c r="F5" s="626"/>
    </row>
    <row r="6" spans="1:6">
      <c r="A6" s="625"/>
      <c r="B6" s="29" t="s">
        <v>136</v>
      </c>
      <c r="C6" s="28" t="s">
        <v>98</v>
      </c>
      <c r="D6" s="28" t="s">
        <v>137</v>
      </c>
      <c r="E6" s="30" t="s">
        <v>100</v>
      </c>
      <c r="F6" s="29" t="s">
        <v>138</v>
      </c>
    </row>
    <row r="7" spans="1:6">
      <c r="A7" s="31" t="s">
        <v>139</v>
      </c>
      <c r="B7" s="40"/>
      <c r="C7" s="40"/>
      <c r="D7" s="40"/>
      <c r="E7" s="41"/>
      <c r="F7" s="42"/>
    </row>
    <row r="8" spans="1:6">
      <c r="A8" s="31" t="s">
        <v>140</v>
      </c>
      <c r="B8" s="43"/>
      <c r="C8" s="43"/>
      <c r="D8" s="43"/>
      <c r="E8" s="43"/>
      <c r="F8" s="43"/>
    </row>
    <row r="9" spans="1:6">
      <c r="A9" s="32" t="s">
        <v>145</v>
      </c>
      <c r="B9" s="44"/>
      <c r="C9" s="44"/>
      <c r="D9" s="44"/>
      <c r="E9" s="45"/>
      <c r="F9" s="45"/>
    </row>
    <row r="10" spans="1:6">
      <c r="A10" s="33" t="s">
        <v>141</v>
      </c>
      <c r="B10" s="44"/>
      <c r="C10" s="46"/>
      <c r="D10" s="46"/>
      <c r="E10" s="47"/>
      <c r="F10" s="47"/>
    </row>
    <row r="11" spans="1:6">
      <c r="A11" s="33" t="s">
        <v>142</v>
      </c>
      <c r="B11" s="44"/>
      <c r="C11" s="46"/>
      <c r="D11" s="46"/>
      <c r="E11" s="47"/>
      <c r="F11" s="47"/>
    </row>
    <row r="12" spans="1:6">
      <c r="A12" s="33" t="s">
        <v>143</v>
      </c>
      <c r="B12" s="44"/>
      <c r="C12" s="46"/>
      <c r="D12" s="46"/>
      <c r="E12" s="47"/>
      <c r="F12" s="47"/>
    </row>
    <row r="13" spans="1:6">
      <c r="A13" s="34" t="s">
        <v>144</v>
      </c>
      <c r="B13" s="48"/>
      <c r="C13" s="48"/>
      <c r="D13" s="48"/>
      <c r="E13" s="49"/>
      <c r="F13" s="49"/>
    </row>
    <row r="14" spans="1:6">
      <c r="C14" s="37">
        <f>SUM(C9:C13)</f>
        <v>0</v>
      </c>
      <c r="D14" s="37">
        <f>SUM(D9:D13)</f>
        <v>0</v>
      </c>
      <c r="E14" s="37">
        <f>SUM(E9:E13)</f>
        <v>0</v>
      </c>
      <c r="F14" s="37">
        <f>SUM(F9:F13)</f>
        <v>0</v>
      </c>
    </row>
    <row r="15" spans="1:6">
      <c r="A15" s="23" t="s">
        <v>146</v>
      </c>
      <c r="B15" s="38"/>
      <c r="C15" s="37"/>
      <c r="D15" s="39"/>
      <c r="E15" s="37"/>
      <c r="F15" s="37"/>
    </row>
  </sheetData>
  <mergeCells count="3">
    <mergeCell ref="A5:A6"/>
    <mergeCell ref="B5:F5"/>
    <mergeCell ref="A1:F1"/>
  </mergeCells>
  <pageMargins left="0.59" right="0.36" top="0.75" bottom="0.75" header="0.3" footer="0.3"/>
  <pageSetup paperSize="9" scale="78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12B5-8A77-490B-9EC0-DD083BEE7499}">
  <sheetPr>
    <tabColor rgb="FFFF0000"/>
  </sheetPr>
  <dimension ref="A1:J12"/>
  <sheetViews>
    <sheetView topLeftCell="B1" zoomScaleNormal="100" workbookViewId="0">
      <selection activeCell="G13" sqref="G13"/>
    </sheetView>
  </sheetViews>
  <sheetFormatPr defaultColWidth="9" defaultRowHeight="21"/>
  <cols>
    <col min="1" max="1" width="2.140625" style="23" customWidth="1"/>
    <col min="2" max="2" width="23.140625" style="23" customWidth="1"/>
    <col min="3" max="3" width="15" style="58" customWidth="1"/>
    <col min="4" max="5" width="14.7109375" style="58" customWidth="1"/>
    <col min="6" max="6" width="16" style="50" customWidth="1"/>
    <col min="7" max="7" width="14.7109375" style="58" bestFit="1" customWidth="1"/>
    <col min="8" max="9" width="11.28515625" style="50" hidden="1" customWidth="1"/>
    <col min="10" max="10" width="10.28515625" style="23" bestFit="1" customWidth="1"/>
    <col min="11" max="16384" width="9" style="23"/>
  </cols>
  <sheetData>
    <row r="1" spans="1:10">
      <c r="B1" s="663" t="s">
        <v>239</v>
      </c>
      <c r="C1" s="663"/>
      <c r="D1" s="663"/>
      <c r="E1" s="663"/>
      <c r="F1" s="663"/>
      <c r="G1" s="663"/>
      <c r="H1" s="23"/>
      <c r="I1" s="23"/>
    </row>
    <row r="2" spans="1:10">
      <c r="B2" s="23" t="s">
        <v>52</v>
      </c>
      <c r="C2" s="246"/>
      <c r="D2" s="246"/>
      <c r="E2" s="246"/>
      <c r="F2" s="246"/>
      <c r="G2" s="377"/>
    </row>
    <row r="3" spans="1:10">
      <c r="B3" s="23" t="s">
        <v>55</v>
      </c>
      <c r="C3" s="382"/>
      <c r="D3" s="382"/>
      <c r="E3" s="382"/>
      <c r="F3" s="83"/>
      <c r="G3" s="382"/>
      <c r="H3" s="383"/>
      <c r="I3" s="383"/>
    </row>
    <row r="5" spans="1:10" s="50" customFormat="1">
      <c r="A5" s="23"/>
      <c r="B5" s="689" t="s">
        <v>393</v>
      </c>
      <c r="C5" s="642" t="s">
        <v>173</v>
      </c>
      <c r="D5" s="642"/>
      <c r="E5" s="642"/>
      <c r="F5" s="642"/>
      <c r="G5" s="642"/>
      <c r="J5" s="23"/>
    </row>
    <row r="6" spans="1:10" s="50" customFormat="1">
      <c r="A6" s="23"/>
      <c r="B6" s="689"/>
      <c r="C6" s="52" t="s">
        <v>226</v>
      </c>
      <c r="D6" s="52" t="s">
        <v>98</v>
      </c>
      <c r="E6" s="52" t="s">
        <v>137</v>
      </c>
      <c r="F6" s="52" t="s">
        <v>100</v>
      </c>
      <c r="G6" s="52" t="s">
        <v>138</v>
      </c>
      <c r="J6" s="23"/>
    </row>
    <row r="7" spans="1:10" s="50" customFormat="1">
      <c r="A7" s="23"/>
      <c r="B7" s="388" t="s">
        <v>394</v>
      </c>
      <c r="C7" s="55">
        <f>SUM(D7:G7)</f>
        <v>0</v>
      </c>
      <c r="D7" s="81"/>
      <c r="E7" s="390"/>
      <c r="F7" s="77"/>
      <c r="G7" s="391"/>
      <c r="J7" s="23"/>
    </row>
    <row r="8" spans="1:10" s="50" customFormat="1">
      <c r="A8" s="23"/>
      <c r="B8" s="388" t="s">
        <v>395</v>
      </c>
      <c r="C8" s="55">
        <f>SUM(D8:G8)</f>
        <v>0</v>
      </c>
      <c r="D8" s="81"/>
      <c r="E8" s="390"/>
      <c r="F8" s="386"/>
      <c r="G8" s="392"/>
      <c r="J8" s="23"/>
    </row>
    <row r="9" spans="1:10" s="50" customFormat="1">
      <c r="A9" s="23"/>
      <c r="B9" s="388" t="s">
        <v>396</v>
      </c>
      <c r="C9" s="55">
        <f>SUM(D9:G9)</f>
        <v>0</v>
      </c>
      <c r="D9" s="81"/>
      <c r="E9" s="390"/>
      <c r="F9" s="386"/>
      <c r="G9" s="392"/>
      <c r="J9" s="23"/>
    </row>
    <row r="10" spans="1:10" s="50" customFormat="1">
      <c r="A10" s="23"/>
      <c r="B10" s="388" t="s">
        <v>397</v>
      </c>
      <c r="C10" s="55">
        <f>SUM(D10:G10)</f>
        <v>0</v>
      </c>
      <c r="D10" s="81"/>
      <c r="E10" s="390"/>
      <c r="F10" s="386"/>
      <c r="G10" s="393"/>
      <c r="J10" s="23"/>
    </row>
    <row r="11" spans="1:10" s="50" customFormat="1">
      <c r="A11" s="23"/>
      <c r="B11" s="387" t="s">
        <v>398</v>
      </c>
      <c r="C11" s="385">
        <f>SUM(D11:G11)</f>
        <v>0</v>
      </c>
      <c r="D11" s="384">
        <f>SUM(D7:D10)</f>
        <v>0</v>
      </c>
      <c r="E11" s="384">
        <f>SUM(E7:E10)</f>
        <v>0</v>
      </c>
      <c r="F11" s="384">
        <f>SUM(F7:F10)</f>
        <v>0</v>
      </c>
      <c r="G11" s="384">
        <f>SUM(G7:G10)</f>
        <v>0</v>
      </c>
      <c r="J11" s="23"/>
    </row>
    <row r="12" spans="1:10" s="58" customFormat="1">
      <c r="A12" s="23"/>
      <c r="B12" s="23" t="s">
        <v>392</v>
      </c>
      <c r="F12" s="50"/>
      <c r="H12" s="50"/>
      <c r="I12" s="50"/>
      <c r="J12" s="23"/>
    </row>
  </sheetData>
  <mergeCells count="3">
    <mergeCell ref="B5:B6"/>
    <mergeCell ref="C5:G5"/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7C49-5AFB-4142-BB61-3A3F73FCCD6C}">
  <sheetPr>
    <tabColor rgb="FFFF0000"/>
  </sheetPr>
  <dimension ref="A1:P60"/>
  <sheetViews>
    <sheetView topLeftCell="A52" zoomScale="85" zoomScaleNormal="85" zoomScaleSheetLayoutView="85" workbookViewId="0">
      <selection activeCell="R37" sqref="R37"/>
    </sheetView>
  </sheetViews>
  <sheetFormatPr defaultColWidth="9" defaultRowHeight="21"/>
  <cols>
    <col min="1" max="1" width="23.140625" style="23" customWidth="1"/>
    <col min="2" max="2" width="8.7109375" style="50" customWidth="1"/>
    <col min="3" max="3" width="0.7109375" style="58" hidden="1" customWidth="1"/>
    <col min="4" max="4" width="20.140625" style="58" bestFit="1" customWidth="1"/>
    <col min="5" max="5" width="9.5703125" style="23" customWidth="1"/>
    <col min="6" max="6" width="8" style="58" hidden="1" customWidth="1"/>
    <col min="7" max="7" width="12.28515625" style="58" customWidth="1"/>
    <col min="8" max="8" width="7.5703125" style="23" customWidth="1"/>
    <col min="9" max="9" width="8" style="58" hidden="1" customWidth="1"/>
    <col min="10" max="10" width="10.28515625" style="407" bestFit="1" customWidth="1"/>
    <col min="11" max="11" width="6.7109375" style="23" customWidth="1"/>
    <col min="12" max="12" width="4.140625" style="58" hidden="1" customWidth="1"/>
    <col min="13" max="13" width="20.140625" style="58" bestFit="1" customWidth="1"/>
    <col min="14" max="14" width="6.85546875" style="22" customWidth="1"/>
    <col min="15" max="15" width="8" style="58" hidden="1" customWidth="1"/>
    <col min="16" max="16" width="19.42578125" style="50" bestFit="1" customWidth="1"/>
    <col min="17" max="16384" width="9" style="23"/>
  </cols>
  <sheetData>
    <row r="1" spans="1:16">
      <c r="A1" s="627" t="s">
        <v>239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</row>
    <row r="2" spans="1:16">
      <c r="A2" s="23" t="s">
        <v>56</v>
      </c>
      <c r="C2" s="382"/>
      <c r="D2" s="382"/>
      <c r="F2" s="382"/>
      <c r="G2" s="382"/>
      <c r="I2" s="382"/>
      <c r="J2" s="395"/>
      <c r="L2" s="382"/>
      <c r="M2" s="382"/>
      <c r="O2" s="382"/>
      <c r="P2" s="83"/>
    </row>
    <row r="3" spans="1:16">
      <c r="A3" s="23" t="s">
        <v>401</v>
      </c>
      <c r="B3" s="396"/>
      <c r="C3" s="397"/>
      <c r="D3" s="397"/>
      <c r="F3" s="397"/>
      <c r="G3" s="397"/>
      <c r="I3" s="397"/>
      <c r="J3" s="398"/>
      <c r="L3" s="397"/>
      <c r="M3" s="397"/>
      <c r="O3" s="397"/>
      <c r="P3" s="396"/>
    </row>
    <row r="4" spans="1:16">
      <c r="B4" s="396"/>
      <c r="C4" s="397"/>
      <c r="D4" s="397"/>
      <c r="F4" s="397"/>
      <c r="G4" s="397"/>
      <c r="I4" s="397"/>
      <c r="J4" s="398"/>
      <c r="L4" s="397"/>
      <c r="M4" s="397"/>
      <c r="O4" s="397"/>
      <c r="P4" s="396" t="s">
        <v>402</v>
      </c>
    </row>
    <row r="5" spans="1:16">
      <c r="A5" s="631" t="s">
        <v>403</v>
      </c>
      <c r="B5" s="690">
        <v>2565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2"/>
    </row>
    <row r="6" spans="1:16">
      <c r="A6" s="631"/>
      <c r="B6" s="690" t="s">
        <v>136</v>
      </c>
      <c r="C6" s="691"/>
      <c r="D6" s="692"/>
      <c r="E6" s="690" t="s">
        <v>98</v>
      </c>
      <c r="F6" s="691"/>
      <c r="G6" s="692"/>
      <c r="H6" s="690" t="s">
        <v>137</v>
      </c>
      <c r="I6" s="691"/>
      <c r="J6" s="692"/>
      <c r="K6" s="690" t="s">
        <v>100</v>
      </c>
      <c r="L6" s="691"/>
      <c r="M6" s="692"/>
      <c r="N6" s="690" t="s">
        <v>138</v>
      </c>
      <c r="O6" s="691"/>
      <c r="P6" s="692"/>
    </row>
    <row r="7" spans="1:16">
      <c r="A7" s="631"/>
      <c r="B7" s="223" t="s">
        <v>303</v>
      </c>
      <c r="C7" s="401" t="s">
        <v>404</v>
      </c>
      <c r="D7" s="401" t="s">
        <v>405</v>
      </c>
      <c r="E7" s="402" t="s">
        <v>303</v>
      </c>
      <c r="F7" s="401" t="s">
        <v>404</v>
      </c>
      <c r="G7" s="401" t="s">
        <v>405</v>
      </c>
      <c r="H7" s="402" t="s">
        <v>303</v>
      </c>
      <c r="I7" s="401" t="s">
        <v>404</v>
      </c>
      <c r="J7" s="401" t="s">
        <v>405</v>
      </c>
      <c r="K7" s="402" t="s">
        <v>303</v>
      </c>
      <c r="L7" s="401" t="s">
        <v>404</v>
      </c>
      <c r="M7" s="401" t="s">
        <v>405</v>
      </c>
      <c r="N7" s="402" t="s">
        <v>303</v>
      </c>
      <c r="O7" s="401" t="s">
        <v>404</v>
      </c>
      <c r="P7" s="401" t="s">
        <v>405</v>
      </c>
    </row>
    <row r="8" spans="1:16">
      <c r="A8" s="296" t="s">
        <v>406</v>
      </c>
      <c r="B8" s="101">
        <f>SUM(E8,H8,K8,N8)</f>
        <v>151</v>
      </c>
      <c r="C8" s="399">
        <f t="shared" ref="C8:D29" si="0">SUM(F8,I8,L8,O8)</f>
        <v>8286.5400000000009</v>
      </c>
      <c r="D8" s="399">
        <f t="shared" si="0"/>
        <v>12216130000</v>
      </c>
      <c r="E8" s="400"/>
      <c r="F8" s="399"/>
      <c r="G8" s="399"/>
      <c r="H8" s="411"/>
      <c r="I8" s="412"/>
      <c r="J8" s="413"/>
      <c r="K8" s="31">
        <v>78</v>
      </c>
      <c r="L8" s="399">
        <v>8286.5400000000009</v>
      </c>
      <c r="M8" s="56">
        <v>8286540000</v>
      </c>
      <c r="N8" s="31">
        <v>73</v>
      </c>
      <c r="O8" s="399"/>
      <c r="P8" s="56">
        <v>3929590000</v>
      </c>
    </row>
    <row r="9" spans="1:16">
      <c r="A9" s="296" t="s">
        <v>407</v>
      </c>
      <c r="B9" s="101">
        <f t="shared" ref="B9:B28" si="1">SUM(E9,H9,K9,N9)</f>
        <v>103</v>
      </c>
      <c r="C9" s="399">
        <f t="shared" si="0"/>
        <v>1664.25</v>
      </c>
      <c r="D9" s="399">
        <f t="shared" si="0"/>
        <v>8203650000</v>
      </c>
      <c r="E9" s="400"/>
      <c r="F9" s="399"/>
      <c r="G9" s="399"/>
      <c r="H9" s="411"/>
      <c r="I9" s="412"/>
      <c r="J9" s="413"/>
      <c r="K9" s="31">
        <v>61</v>
      </c>
      <c r="L9" s="399">
        <v>1664.25</v>
      </c>
      <c r="M9" s="56">
        <v>1664250000</v>
      </c>
      <c r="N9" s="31">
        <v>42</v>
      </c>
      <c r="O9" s="399"/>
      <c r="P9" s="56">
        <v>6539400000</v>
      </c>
    </row>
    <row r="10" spans="1:16">
      <c r="A10" s="296" t="s">
        <v>408</v>
      </c>
      <c r="B10" s="101">
        <f t="shared" si="1"/>
        <v>8</v>
      </c>
      <c r="C10" s="399">
        <f t="shared" si="0"/>
        <v>367.05</v>
      </c>
      <c r="D10" s="399">
        <f t="shared" si="0"/>
        <v>888670000</v>
      </c>
      <c r="E10" s="400"/>
      <c r="F10" s="399"/>
      <c r="G10" s="399"/>
      <c r="H10" s="411"/>
      <c r="I10" s="412"/>
      <c r="J10" s="413"/>
      <c r="K10" s="31">
        <v>3</v>
      </c>
      <c r="L10" s="399">
        <v>367.05</v>
      </c>
      <c r="M10" s="56">
        <v>367050000</v>
      </c>
      <c r="N10" s="31">
        <v>5</v>
      </c>
      <c r="O10" s="399"/>
      <c r="P10" s="56">
        <v>521620000</v>
      </c>
    </row>
    <row r="11" spans="1:16">
      <c r="A11" s="296" t="s">
        <v>409</v>
      </c>
      <c r="B11" s="101">
        <f t="shared" si="1"/>
        <v>3</v>
      </c>
      <c r="C11" s="399">
        <f t="shared" si="0"/>
        <v>26.9</v>
      </c>
      <c r="D11" s="399">
        <f t="shared" si="0"/>
        <v>34400000</v>
      </c>
      <c r="E11" s="400"/>
      <c r="F11" s="399"/>
      <c r="G11" s="399"/>
      <c r="H11" s="411"/>
      <c r="I11" s="412"/>
      <c r="J11" s="413"/>
      <c r="K11" s="31">
        <v>2</v>
      </c>
      <c r="L11" s="399">
        <v>26.9</v>
      </c>
      <c r="M11" s="56">
        <v>26900000</v>
      </c>
      <c r="N11" s="31">
        <v>1</v>
      </c>
      <c r="O11" s="399"/>
      <c r="P11" s="56">
        <v>7500000</v>
      </c>
    </row>
    <row r="12" spans="1:16">
      <c r="A12" s="296" t="s">
        <v>410</v>
      </c>
      <c r="B12" s="101">
        <f t="shared" si="1"/>
        <v>12</v>
      </c>
      <c r="C12" s="399">
        <f t="shared" si="0"/>
        <v>449.38</v>
      </c>
      <c r="D12" s="399">
        <f t="shared" si="0"/>
        <v>759290000</v>
      </c>
      <c r="E12" s="400"/>
      <c r="F12" s="399"/>
      <c r="G12" s="399"/>
      <c r="H12" s="411"/>
      <c r="I12" s="412"/>
      <c r="J12" s="413"/>
      <c r="K12" s="31">
        <v>10</v>
      </c>
      <c r="L12" s="399">
        <v>449.38</v>
      </c>
      <c r="M12" s="56">
        <v>449380000</v>
      </c>
      <c r="N12" s="31">
        <v>2</v>
      </c>
      <c r="O12" s="399"/>
      <c r="P12" s="56">
        <v>309910000</v>
      </c>
    </row>
    <row r="13" spans="1:16">
      <c r="A13" s="296" t="s">
        <v>411</v>
      </c>
      <c r="B13" s="101">
        <f t="shared" si="1"/>
        <v>4</v>
      </c>
      <c r="C13" s="399">
        <f t="shared" si="0"/>
        <v>315.74</v>
      </c>
      <c r="D13" s="399">
        <f t="shared" si="0"/>
        <v>315740000</v>
      </c>
      <c r="E13" s="400"/>
      <c r="F13" s="399"/>
      <c r="G13" s="399"/>
      <c r="H13" s="414"/>
      <c r="I13" s="413"/>
      <c r="J13" s="413"/>
      <c r="K13" s="31">
        <v>4</v>
      </c>
      <c r="L13" s="399">
        <v>315.74</v>
      </c>
      <c r="M13" s="56">
        <v>315740000</v>
      </c>
      <c r="N13" s="31">
        <v>0</v>
      </c>
      <c r="O13" s="399"/>
      <c r="P13" s="56">
        <v>0</v>
      </c>
    </row>
    <row r="14" spans="1:16">
      <c r="A14" s="296" t="s">
        <v>412</v>
      </c>
      <c r="B14" s="101">
        <f t="shared" si="1"/>
        <v>98</v>
      </c>
      <c r="C14" s="399">
        <f t="shared" si="0"/>
        <v>891.02</v>
      </c>
      <c r="D14" s="399">
        <f t="shared" si="0"/>
        <v>1813910000</v>
      </c>
      <c r="E14" s="400"/>
      <c r="F14" s="399"/>
      <c r="G14" s="399"/>
      <c r="H14" s="411"/>
      <c r="I14" s="412"/>
      <c r="J14" s="413"/>
      <c r="K14" s="31">
        <v>46</v>
      </c>
      <c r="L14" s="399">
        <v>891.02</v>
      </c>
      <c r="M14" s="56">
        <v>891020000</v>
      </c>
      <c r="N14" s="31">
        <v>52</v>
      </c>
      <c r="O14" s="399"/>
      <c r="P14" s="56">
        <v>922890000</v>
      </c>
    </row>
    <row r="15" spans="1:16">
      <c r="A15" s="296" t="s">
        <v>413</v>
      </c>
      <c r="B15" s="101">
        <f t="shared" si="1"/>
        <v>15</v>
      </c>
      <c r="C15" s="399">
        <f t="shared" si="0"/>
        <v>10.84</v>
      </c>
      <c r="D15" s="399">
        <f t="shared" si="0"/>
        <v>140880000</v>
      </c>
      <c r="E15" s="400"/>
      <c r="F15" s="399"/>
      <c r="G15" s="399"/>
      <c r="H15" s="411"/>
      <c r="I15" s="412"/>
      <c r="J15" s="413"/>
      <c r="K15" s="31">
        <v>4</v>
      </c>
      <c r="L15" s="399">
        <v>10.84</v>
      </c>
      <c r="M15" s="56">
        <v>10840000</v>
      </c>
      <c r="N15" s="31">
        <v>11</v>
      </c>
      <c r="O15" s="399"/>
      <c r="P15" s="56">
        <v>130040000</v>
      </c>
    </row>
    <row r="16" spans="1:16">
      <c r="A16" s="296" t="s">
        <v>414</v>
      </c>
      <c r="B16" s="101">
        <f t="shared" si="1"/>
        <v>1</v>
      </c>
      <c r="C16" s="399">
        <f t="shared" si="0"/>
        <v>280</v>
      </c>
      <c r="D16" s="399">
        <f t="shared" si="0"/>
        <v>280000000</v>
      </c>
      <c r="E16" s="400"/>
      <c r="F16" s="399"/>
      <c r="G16" s="399"/>
      <c r="H16" s="411"/>
      <c r="I16" s="412"/>
      <c r="J16" s="413"/>
      <c r="K16" s="31">
        <v>1</v>
      </c>
      <c r="L16" s="399">
        <v>280</v>
      </c>
      <c r="M16" s="56">
        <v>280000000</v>
      </c>
      <c r="N16" s="31">
        <v>0</v>
      </c>
      <c r="O16" s="399"/>
      <c r="P16" s="56">
        <v>0</v>
      </c>
    </row>
    <row r="17" spans="1:16">
      <c r="A17" s="296" t="s">
        <v>415</v>
      </c>
      <c r="B17" s="101">
        <f t="shared" si="1"/>
        <v>1</v>
      </c>
      <c r="C17" s="399">
        <f t="shared" si="0"/>
        <v>11</v>
      </c>
      <c r="D17" s="399">
        <f t="shared" si="0"/>
        <v>11000000</v>
      </c>
      <c r="E17" s="400"/>
      <c r="F17" s="399"/>
      <c r="G17" s="399"/>
      <c r="H17" s="415"/>
      <c r="I17" s="412"/>
      <c r="J17" s="413"/>
      <c r="K17" s="31">
        <v>1</v>
      </c>
      <c r="L17" s="399">
        <v>11</v>
      </c>
      <c r="M17" s="56">
        <v>11000000</v>
      </c>
      <c r="N17" s="31">
        <v>0</v>
      </c>
      <c r="O17" s="399"/>
      <c r="P17" s="56">
        <v>0</v>
      </c>
    </row>
    <row r="18" spans="1:16">
      <c r="A18" s="296" t="s">
        <v>416</v>
      </c>
      <c r="B18" s="101">
        <f t="shared" si="1"/>
        <v>5</v>
      </c>
      <c r="C18" s="399">
        <f t="shared" si="0"/>
        <v>95.2</v>
      </c>
      <c r="D18" s="399">
        <f t="shared" si="0"/>
        <v>99250000</v>
      </c>
      <c r="E18" s="400"/>
      <c r="F18" s="399"/>
      <c r="G18" s="399"/>
      <c r="H18" s="411"/>
      <c r="I18" s="412"/>
      <c r="J18" s="413"/>
      <c r="K18" s="31">
        <v>3</v>
      </c>
      <c r="L18" s="399">
        <v>95.2</v>
      </c>
      <c r="M18" s="56">
        <v>95200000</v>
      </c>
      <c r="N18" s="31">
        <v>2</v>
      </c>
      <c r="O18" s="399"/>
      <c r="P18" s="56">
        <v>4050000</v>
      </c>
    </row>
    <row r="19" spans="1:16">
      <c r="A19" s="296" t="s">
        <v>417</v>
      </c>
      <c r="B19" s="101">
        <f t="shared" si="1"/>
        <v>34</v>
      </c>
      <c r="C19" s="399">
        <f t="shared" si="0"/>
        <v>682.84</v>
      </c>
      <c r="D19" s="399">
        <f t="shared" si="0"/>
        <v>1196490000</v>
      </c>
      <c r="E19" s="400"/>
      <c r="F19" s="399"/>
      <c r="G19" s="399"/>
      <c r="H19" s="411"/>
      <c r="I19" s="412"/>
      <c r="J19" s="413"/>
      <c r="K19" s="31">
        <v>19</v>
      </c>
      <c r="L19" s="399">
        <v>682.84</v>
      </c>
      <c r="M19" s="56">
        <v>682840000</v>
      </c>
      <c r="N19" s="31">
        <v>15</v>
      </c>
      <c r="O19" s="399"/>
      <c r="P19" s="56">
        <v>513650000</v>
      </c>
    </row>
    <row r="20" spans="1:16">
      <c r="A20" s="296" t="s">
        <v>418</v>
      </c>
      <c r="B20" s="101">
        <f t="shared" si="1"/>
        <v>17</v>
      </c>
      <c r="C20" s="399">
        <f t="shared" si="0"/>
        <v>2491.34</v>
      </c>
      <c r="D20" s="399">
        <f t="shared" si="0"/>
        <v>2587040000</v>
      </c>
      <c r="E20" s="400"/>
      <c r="F20" s="399"/>
      <c r="G20" s="399"/>
      <c r="H20" s="411"/>
      <c r="I20" s="412"/>
      <c r="J20" s="413"/>
      <c r="K20" s="31">
        <v>15</v>
      </c>
      <c r="L20" s="399">
        <v>2491.34</v>
      </c>
      <c r="M20" s="56">
        <v>2491340000</v>
      </c>
      <c r="N20" s="31">
        <v>2</v>
      </c>
      <c r="O20" s="399"/>
      <c r="P20" s="56">
        <v>95700000</v>
      </c>
    </row>
    <row r="21" spans="1:16">
      <c r="A21" s="296" t="s">
        <v>419</v>
      </c>
      <c r="B21" s="101">
        <f t="shared" si="1"/>
        <v>21</v>
      </c>
      <c r="C21" s="399">
        <f t="shared" si="0"/>
        <v>105.43</v>
      </c>
      <c r="D21" s="399">
        <f t="shared" si="0"/>
        <v>366784000</v>
      </c>
      <c r="E21" s="400"/>
      <c r="F21" s="399"/>
      <c r="G21" s="399"/>
      <c r="H21" s="411"/>
      <c r="I21" s="412"/>
      <c r="J21" s="413"/>
      <c r="K21" s="31">
        <v>10</v>
      </c>
      <c r="L21" s="399">
        <v>105.43</v>
      </c>
      <c r="M21" s="56">
        <v>105430000</v>
      </c>
      <c r="N21" s="31">
        <v>11</v>
      </c>
      <c r="O21" s="399"/>
      <c r="P21" s="56">
        <v>261354000</v>
      </c>
    </row>
    <row r="22" spans="1:16">
      <c r="A22" s="296" t="s">
        <v>420</v>
      </c>
      <c r="B22" s="101">
        <f t="shared" si="1"/>
        <v>119</v>
      </c>
      <c r="C22" s="399">
        <f t="shared" si="0"/>
        <v>1079.82</v>
      </c>
      <c r="D22" s="399">
        <f t="shared" si="0"/>
        <v>2126180000</v>
      </c>
      <c r="E22" s="400"/>
      <c r="F22" s="399"/>
      <c r="G22" s="399"/>
      <c r="H22" s="411"/>
      <c r="I22" s="412"/>
      <c r="J22" s="413"/>
      <c r="K22" s="31">
        <v>64</v>
      </c>
      <c r="L22" s="399">
        <v>1079.82</v>
      </c>
      <c r="M22" s="56">
        <v>1079820000</v>
      </c>
      <c r="N22" s="31">
        <v>55</v>
      </c>
      <c r="O22" s="399"/>
      <c r="P22" s="56">
        <v>1046360000</v>
      </c>
    </row>
    <row r="23" spans="1:16">
      <c r="A23" s="296" t="s">
        <v>421</v>
      </c>
      <c r="B23" s="101">
        <f t="shared" si="1"/>
        <v>1</v>
      </c>
      <c r="C23" s="399">
        <f t="shared" si="0"/>
        <v>0</v>
      </c>
      <c r="D23" s="399">
        <f t="shared" si="0"/>
        <v>1100000</v>
      </c>
      <c r="E23" s="400"/>
      <c r="F23" s="399"/>
      <c r="G23" s="399"/>
      <c r="H23" s="415"/>
      <c r="I23" s="412"/>
      <c r="J23" s="413"/>
      <c r="K23" s="31">
        <v>0</v>
      </c>
      <c r="L23" s="399">
        <v>0</v>
      </c>
      <c r="M23" s="56">
        <v>0</v>
      </c>
      <c r="N23" s="31">
        <v>1</v>
      </c>
      <c r="O23" s="399"/>
      <c r="P23" s="56">
        <v>1100000</v>
      </c>
    </row>
    <row r="24" spans="1:16">
      <c r="A24" s="296" t="s">
        <v>422</v>
      </c>
      <c r="B24" s="101">
        <f t="shared" si="1"/>
        <v>48</v>
      </c>
      <c r="C24" s="399">
        <f t="shared" si="0"/>
        <v>189</v>
      </c>
      <c r="D24" s="399">
        <f t="shared" si="0"/>
        <v>554730000</v>
      </c>
      <c r="E24" s="400"/>
      <c r="F24" s="399"/>
      <c r="G24" s="399"/>
      <c r="H24" s="411"/>
      <c r="I24" s="412"/>
      <c r="J24" s="413"/>
      <c r="K24" s="31">
        <v>23</v>
      </c>
      <c r="L24" s="399">
        <v>189</v>
      </c>
      <c r="M24" s="56">
        <v>189000000</v>
      </c>
      <c r="N24" s="31">
        <v>25</v>
      </c>
      <c r="O24" s="399"/>
      <c r="P24" s="56">
        <v>365730000</v>
      </c>
    </row>
    <row r="25" spans="1:16">
      <c r="A25" s="296" t="s">
        <v>423</v>
      </c>
      <c r="B25" s="101">
        <f t="shared" si="1"/>
        <v>12</v>
      </c>
      <c r="C25" s="399">
        <f t="shared" si="0"/>
        <v>44</v>
      </c>
      <c r="D25" s="399">
        <f t="shared" si="0"/>
        <v>239560000</v>
      </c>
      <c r="E25" s="400"/>
      <c r="F25" s="399"/>
      <c r="G25" s="399"/>
      <c r="H25" s="411"/>
      <c r="I25" s="412"/>
      <c r="J25" s="413"/>
      <c r="K25" s="31">
        <v>5</v>
      </c>
      <c r="L25" s="399">
        <v>44</v>
      </c>
      <c r="M25" s="56">
        <v>44000000</v>
      </c>
      <c r="N25" s="31">
        <v>7</v>
      </c>
      <c r="O25" s="399"/>
      <c r="P25" s="56">
        <v>195560000</v>
      </c>
    </row>
    <row r="26" spans="1:16">
      <c r="A26" s="296" t="s">
        <v>425</v>
      </c>
      <c r="B26" s="101">
        <f t="shared" si="1"/>
        <v>0</v>
      </c>
      <c r="C26" s="399">
        <f t="shared" si="0"/>
        <v>0</v>
      </c>
      <c r="D26" s="399">
        <f t="shared" si="0"/>
        <v>0</v>
      </c>
      <c r="E26" s="400"/>
      <c r="F26" s="399"/>
      <c r="G26" s="399"/>
      <c r="H26" s="415"/>
      <c r="I26" s="412"/>
      <c r="J26" s="413"/>
      <c r="K26" s="31">
        <v>0</v>
      </c>
      <c r="L26" s="399">
        <v>0</v>
      </c>
      <c r="M26" s="56">
        <v>0</v>
      </c>
      <c r="N26" s="31">
        <v>0</v>
      </c>
      <c r="O26" s="399"/>
      <c r="P26" s="56">
        <v>0</v>
      </c>
    </row>
    <row r="27" spans="1:16">
      <c r="A27" s="296" t="s">
        <v>424</v>
      </c>
      <c r="B27" s="101">
        <f t="shared" si="1"/>
        <v>39</v>
      </c>
      <c r="C27" s="399">
        <f t="shared" si="0"/>
        <v>1518.94</v>
      </c>
      <c r="D27" s="399">
        <f t="shared" si="0"/>
        <v>1930640000</v>
      </c>
      <c r="E27" s="400"/>
      <c r="F27" s="399"/>
      <c r="G27" s="399"/>
      <c r="H27" s="411"/>
      <c r="I27" s="412"/>
      <c r="J27" s="413"/>
      <c r="K27" s="31">
        <v>15</v>
      </c>
      <c r="L27" s="399">
        <v>1518.94</v>
      </c>
      <c r="M27" s="56">
        <v>1518940000</v>
      </c>
      <c r="N27" s="31">
        <v>24</v>
      </c>
      <c r="O27" s="399"/>
      <c r="P27" s="56">
        <v>411700000</v>
      </c>
    </row>
    <row r="28" spans="1:16">
      <c r="A28" s="296" t="s">
        <v>426</v>
      </c>
      <c r="B28" s="101">
        <f t="shared" si="1"/>
        <v>21</v>
      </c>
      <c r="C28" s="399">
        <f t="shared" si="0"/>
        <v>12187.79</v>
      </c>
      <c r="D28" s="399">
        <f t="shared" si="0"/>
        <v>12181790000</v>
      </c>
      <c r="E28" s="400"/>
      <c r="F28" s="399"/>
      <c r="G28" s="399"/>
      <c r="H28" s="415"/>
      <c r="I28" s="412"/>
      <c r="J28" s="413"/>
      <c r="K28" s="31">
        <v>21</v>
      </c>
      <c r="L28" s="399">
        <v>12187.79</v>
      </c>
      <c r="M28" s="56">
        <v>12181790000</v>
      </c>
      <c r="N28" s="31">
        <v>0</v>
      </c>
      <c r="O28" s="399"/>
      <c r="P28" s="56">
        <v>0</v>
      </c>
    </row>
    <row r="29" spans="1:16">
      <c r="A29" s="296" t="s">
        <v>427</v>
      </c>
      <c r="B29" s="101">
        <f>SUM(E29,H29,K29,N29)</f>
        <v>93</v>
      </c>
      <c r="C29" s="399">
        <f t="shared" si="0"/>
        <v>2261.19</v>
      </c>
      <c r="D29" s="399">
        <f t="shared" si="0"/>
        <v>10202660000</v>
      </c>
      <c r="E29" s="400"/>
      <c r="F29" s="399"/>
      <c r="G29" s="399"/>
      <c r="H29" s="411"/>
      <c r="I29" s="412"/>
      <c r="J29" s="413"/>
      <c r="K29" s="31">
        <v>44</v>
      </c>
      <c r="L29" s="399">
        <v>2261.19</v>
      </c>
      <c r="M29" s="56">
        <v>2261190000</v>
      </c>
      <c r="N29" s="31">
        <v>49</v>
      </c>
      <c r="O29" s="399"/>
      <c r="P29" s="56">
        <v>7941470000</v>
      </c>
    </row>
    <row r="30" spans="1:16">
      <c r="A30" s="403" t="s">
        <v>161</v>
      </c>
      <c r="B30" s="404">
        <f>SUM(B8:B29)</f>
        <v>806</v>
      </c>
      <c r="C30" s="404">
        <f>SUM(C8:C28)</f>
        <v>30697.08</v>
      </c>
      <c r="D30" s="404">
        <f>SUM(D8:D29)</f>
        <v>56149894000</v>
      </c>
      <c r="E30" s="404">
        <f>SUM(E8:E29)</f>
        <v>0</v>
      </c>
      <c r="F30" s="404">
        <f>SUM(F8:F28)</f>
        <v>0</v>
      </c>
      <c r="G30" s="405">
        <f>SUM(G8:G29)</f>
        <v>0</v>
      </c>
      <c r="H30" s="404">
        <f>SUM(H8:H29)</f>
        <v>0</v>
      </c>
      <c r="I30" s="404">
        <f>SUM(I24:I28)</f>
        <v>0</v>
      </c>
      <c r="J30" s="405">
        <f>SUM(J8:J29)</f>
        <v>0</v>
      </c>
      <c r="K30" s="406">
        <f>SUM(K8:K29)</f>
        <v>429</v>
      </c>
      <c r="L30" s="406">
        <f>SUM(L8:L28)</f>
        <v>30697.08</v>
      </c>
      <c r="M30" s="409">
        <f>SUM(M8:M29)</f>
        <v>32952270000</v>
      </c>
      <c r="N30" s="406">
        <f>SUM(N8:N29)</f>
        <v>377</v>
      </c>
      <c r="O30" s="406">
        <f>SUM(O8:O28)</f>
        <v>0</v>
      </c>
      <c r="P30" s="416">
        <f>SUM(P8:P29)</f>
        <v>23197624000</v>
      </c>
    </row>
    <row r="31" spans="1:16">
      <c r="A31" s="23" t="s">
        <v>428</v>
      </c>
    </row>
    <row r="33" spans="1:16">
      <c r="B33" s="396"/>
      <c r="C33" s="397"/>
      <c r="D33" s="397"/>
      <c r="F33" s="397"/>
      <c r="G33" s="397"/>
      <c r="I33" s="397"/>
      <c r="J33" s="398"/>
      <c r="L33" s="397"/>
      <c r="M33" s="397"/>
      <c r="O33" s="397"/>
      <c r="P33" s="396" t="s">
        <v>402</v>
      </c>
    </row>
    <row r="34" spans="1:16">
      <c r="A34" s="631" t="s">
        <v>403</v>
      </c>
      <c r="B34" s="690">
        <v>2566</v>
      </c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2"/>
    </row>
    <row r="35" spans="1:16">
      <c r="A35" s="631"/>
      <c r="B35" s="690" t="s">
        <v>136</v>
      </c>
      <c r="C35" s="691"/>
      <c r="D35" s="692"/>
      <c r="E35" s="690" t="s">
        <v>98</v>
      </c>
      <c r="F35" s="691"/>
      <c r="G35" s="692"/>
      <c r="H35" s="690" t="s">
        <v>137</v>
      </c>
      <c r="I35" s="691"/>
      <c r="J35" s="692"/>
      <c r="K35" s="690" t="s">
        <v>100</v>
      </c>
      <c r="L35" s="691"/>
      <c r="M35" s="692"/>
      <c r="N35" s="690" t="s">
        <v>138</v>
      </c>
      <c r="O35" s="691"/>
      <c r="P35" s="692"/>
    </row>
    <row r="36" spans="1:16">
      <c r="A36" s="631"/>
      <c r="B36" s="223" t="s">
        <v>303</v>
      </c>
      <c r="C36" s="401" t="s">
        <v>404</v>
      </c>
      <c r="D36" s="401" t="s">
        <v>405</v>
      </c>
      <c r="E36" s="402" t="s">
        <v>303</v>
      </c>
      <c r="F36" s="401" t="s">
        <v>404</v>
      </c>
      <c r="G36" s="401" t="s">
        <v>405</v>
      </c>
      <c r="H36" s="402" t="s">
        <v>303</v>
      </c>
      <c r="I36" s="401" t="s">
        <v>404</v>
      </c>
      <c r="J36" s="401" t="s">
        <v>405</v>
      </c>
      <c r="K36" s="402" t="s">
        <v>303</v>
      </c>
      <c r="L36" s="401" t="s">
        <v>404</v>
      </c>
      <c r="M36" s="401" t="s">
        <v>405</v>
      </c>
      <c r="N36" s="402" t="s">
        <v>303</v>
      </c>
      <c r="O36" s="401" t="s">
        <v>404</v>
      </c>
      <c r="P36" s="401" t="s">
        <v>405</v>
      </c>
    </row>
    <row r="37" spans="1:16">
      <c r="A37" s="296" t="s">
        <v>406</v>
      </c>
      <c r="B37" s="101">
        <f>SUM(E37,H37,K37,N37)</f>
        <v>0</v>
      </c>
      <c r="C37" s="399">
        <f t="shared" ref="C37:C58" si="2">SUM(F37,I37,L37,O37)</f>
        <v>0</v>
      </c>
      <c r="D37" s="399">
        <f t="shared" ref="D37:D58" si="3">SUM(G37,J37,M37,P37)</f>
        <v>0</v>
      </c>
      <c r="E37" s="400"/>
      <c r="F37" s="399"/>
      <c r="G37" s="399"/>
      <c r="H37" s="411"/>
      <c r="I37" s="412"/>
      <c r="J37" s="413"/>
      <c r="K37" s="31"/>
      <c r="L37" s="399"/>
      <c r="M37" s="126"/>
      <c r="N37" s="31"/>
      <c r="O37" s="399"/>
      <c r="P37" s="126"/>
    </row>
    <row r="38" spans="1:16">
      <c r="A38" s="296" t="s">
        <v>407</v>
      </c>
      <c r="B38" s="101">
        <f t="shared" ref="B38:B57" si="4">SUM(E38,H38,K38,N38)</f>
        <v>0</v>
      </c>
      <c r="C38" s="399">
        <f t="shared" si="2"/>
        <v>0</v>
      </c>
      <c r="D38" s="399">
        <f t="shared" si="3"/>
        <v>0</v>
      </c>
      <c r="E38" s="400"/>
      <c r="F38" s="399"/>
      <c r="G38" s="399"/>
      <c r="H38" s="411"/>
      <c r="I38" s="412"/>
      <c r="J38" s="413"/>
      <c r="K38" s="31"/>
      <c r="L38" s="399"/>
      <c r="M38" s="126"/>
      <c r="N38" s="31"/>
      <c r="O38" s="399"/>
      <c r="P38" s="126"/>
    </row>
    <row r="39" spans="1:16">
      <c r="A39" s="296" t="s">
        <v>408</v>
      </c>
      <c r="B39" s="101">
        <f t="shared" si="4"/>
        <v>0</v>
      </c>
      <c r="C39" s="399">
        <f t="shared" si="2"/>
        <v>0</v>
      </c>
      <c r="D39" s="399">
        <f t="shared" si="3"/>
        <v>0</v>
      </c>
      <c r="E39" s="400"/>
      <c r="F39" s="399"/>
      <c r="G39" s="399"/>
      <c r="H39" s="411"/>
      <c r="I39" s="412"/>
      <c r="J39" s="413"/>
      <c r="K39" s="31"/>
      <c r="L39" s="399"/>
      <c r="M39" s="126"/>
      <c r="N39" s="31"/>
      <c r="O39" s="399"/>
      <c r="P39" s="126"/>
    </row>
    <row r="40" spans="1:16">
      <c r="A40" s="296" t="s">
        <v>409</v>
      </c>
      <c r="B40" s="101">
        <f t="shared" si="4"/>
        <v>0</v>
      </c>
      <c r="C40" s="399">
        <f t="shared" si="2"/>
        <v>0</v>
      </c>
      <c r="D40" s="399">
        <f t="shared" si="3"/>
        <v>0</v>
      </c>
      <c r="E40" s="400"/>
      <c r="F40" s="399"/>
      <c r="G40" s="399"/>
      <c r="H40" s="411"/>
      <c r="I40" s="412"/>
      <c r="J40" s="413"/>
      <c r="K40" s="31"/>
      <c r="L40" s="399"/>
      <c r="M40" s="126"/>
      <c r="N40" s="31"/>
      <c r="O40" s="399"/>
      <c r="P40" s="126"/>
    </row>
    <row r="41" spans="1:16">
      <c r="A41" s="296" t="s">
        <v>410</v>
      </c>
      <c r="B41" s="101">
        <f t="shared" si="4"/>
        <v>0</v>
      </c>
      <c r="C41" s="399">
        <f t="shared" si="2"/>
        <v>0</v>
      </c>
      <c r="D41" s="399">
        <f t="shared" si="3"/>
        <v>0</v>
      </c>
      <c r="E41" s="400"/>
      <c r="F41" s="399"/>
      <c r="G41" s="399"/>
      <c r="H41" s="411"/>
      <c r="I41" s="412"/>
      <c r="J41" s="413"/>
      <c r="K41" s="31"/>
      <c r="L41" s="399"/>
      <c r="M41" s="126"/>
      <c r="N41" s="31"/>
      <c r="O41" s="399"/>
      <c r="P41" s="126"/>
    </row>
    <row r="42" spans="1:16">
      <c r="A42" s="296" t="s">
        <v>411</v>
      </c>
      <c r="B42" s="101">
        <f t="shared" si="4"/>
        <v>0</v>
      </c>
      <c r="C42" s="399">
        <f t="shared" si="2"/>
        <v>0</v>
      </c>
      <c r="D42" s="399">
        <f t="shared" si="3"/>
        <v>0</v>
      </c>
      <c r="E42" s="400"/>
      <c r="F42" s="399"/>
      <c r="G42" s="399"/>
      <c r="H42" s="414"/>
      <c r="I42" s="413"/>
      <c r="J42" s="413"/>
      <c r="K42" s="31"/>
      <c r="L42" s="399"/>
      <c r="M42" s="126"/>
      <c r="N42" s="31"/>
      <c r="O42" s="399"/>
      <c r="P42" s="126"/>
    </row>
    <row r="43" spans="1:16">
      <c r="A43" s="296" t="s">
        <v>412</v>
      </c>
      <c r="B43" s="101">
        <f t="shared" si="4"/>
        <v>0</v>
      </c>
      <c r="C43" s="399">
        <f t="shared" si="2"/>
        <v>0</v>
      </c>
      <c r="D43" s="399">
        <f t="shared" si="3"/>
        <v>0</v>
      </c>
      <c r="E43" s="400"/>
      <c r="F43" s="399"/>
      <c r="G43" s="399"/>
      <c r="H43" s="411"/>
      <c r="I43" s="412"/>
      <c r="J43" s="413"/>
      <c r="K43" s="31"/>
      <c r="L43" s="399"/>
      <c r="M43" s="126"/>
      <c r="N43" s="31"/>
      <c r="O43" s="399"/>
      <c r="P43" s="126"/>
    </row>
    <row r="44" spans="1:16">
      <c r="A44" s="296" t="s">
        <v>413</v>
      </c>
      <c r="B44" s="101">
        <f t="shared" si="4"/>
        <v>0</v>
      </c>
      <c r="C44" s="399">
        <f t="shared" si="2"/>
        <v>0</v>
      </c>
      <c r="D44" s="399">
        <f t="shared" si="3"/>
        <v>0</v>
      </c>
      <c r="E44" s="400"/>
      <c r="F44" s="399"/>
      <c r="G44" s="399"/>
      <c r="H44" s="411"/>
      <c r="I44" s="412"/>
      <c r="J44" s="413"/>
      <c r="K44" s="31"/>
      <c r="L44" s="399"/>
      <c r="M44" s="126"/>
      <c r="N44" s="31"/>
      <c r="O44" s="399"/>
      <c r="P44" s="126"/>
    </row>
    <row r="45" spans="1:16">
      <c r="A45" s="296" t="s">
        <v>414</v>
      </c>
      <c r="B45" s="101">
        <f t="shared" si="4"/>
        <v>0</v>
      </c>
      <c r="C45" s="399">
        <f t="shared" si="2"/>
        <v>0</v>
      </c>
      <c r="D45" s="399">
        <f t="shared" si="3"/>
        <v>0</v>
      </c>
      <c r="E45" s="400"/>
      <c r="F45" s="399"/>
      <c r="G45" s="399"/>
      <c r="H45" s="411"/>
      <c r="I45" s="412"/>
      <c r="J45" s="413"/>
      <c r="K45" s="31"/>
      <c r="L45" s="399"/>
      <c r="M45" s="126"/>
      <c r="N45" s="31"/>
      <c r="O45" s="399"/>
      <c r="P45" s="126"/>
    </row>
    <row r="46" spans="1:16">
      <c r="A46" s="296" t="s">
        <v>415</v>
      </c>
      <c r="B46" s="101">
        <f t="shared" si="4"/>
        <v>0</v>
      </c>
      <c r="C46" s="399">
        <f t="shared" si="2"/>
        <v>0</v>
      </c>
      <c r="D46" s="399">
        <f t="shared" si="3"/>
        <v>0</v>
      </c>
      <c r="E46" s="400"/>
      <c r="F46" s="399"/>
      <c r="G46" s="399"/>
      <c r="H46" s="415"/>
      <c r="I46" s="412"/>
      <c r="J46" s="413"/>
      <c r="K46" s="31"/>
      <c r="L46" s="399"/>
      <c r="M46" s="126"/>
      <c r="N46" s="31"/>
      <c r="O46" s="399"/>
      <c r="P46" s="126"/>
    </row>
    <row r="47" spans="1:16">
      <c r="A47" s="296" t="s">
        <v>416</v>
      </c>
      <c r="B47" s="101">
        <f t="shared" si="4"/>
        <v>0</v>
      </c>
      <c r="C47" s="399">
        <f t="shared" si="2"/>
        <v>0</v>
      </c>
      <c r="D47" s="399">
        <f t="shared" si="3"/>
        <v>0</v>
      </c>
      <c r="E47" s="400"/>
      <c r="F47" s="399"/>
      <c r="G47" s="399"/>
      <c r="H47" s="411"/>
      <c r="I47" s="412"/>
      <c r="J47" s="413"/>
      <c r="K47" s="31"/>
      <c r="L47" s="399"/>
      <c r="M47" s="126"/>
      <c r="N47" s="31"/>
      <c r="O47" s="399"/>
      <c r="P47" s="126"/>
    </row>
    <row r="48" spans="1:16">
      <c r="A48" s="296" t="s">
        <v>417</v>
      </c>
      <c r="B48" s="101">
        <f t="shared" si="4"/>
        <v>0</v>
      </c>
      <c r="C48" s="399">
        <f t="shared" si="2"/>
        <v>0</v>
      </c>
      <c r="D48" s="399">
        <f t="shared" si="3"/>
        <v>0</v>
      </c>
      <c r="E48" s="400"/>
      <c r="F48" s="399"/>
      <c r="G48" s="399"/>
      <c r="H48" s="411"/>
      <c r="I48" s="412"/>
      <c r="J48" s="413"/>
      <c r="K48" s="31"/>
      <c r="L48" s="399"/>
      <c r="M48" s="126"/>
      <c r="N48" s="31"/>
      <c r="O48" s="399"/>
      <c r="P48" s="126"/>
    </row>
    <row r="49" spans="1:16">
      <c r="A49" s="296" t="s">
        <v>418</v>
      </c>
      <c r="B49" s="101">
        <f t="shared" si="4"/>
        <v>0</v>
      </c>
      <c r="C49" s="399">
        <f t="shared" si="2"/>
        <v>0</v>
      </c>
      <c r="D49" s="399">
        <f t="shared" si="3"/>
        <v>0</v>
      </c>
      <c r="E49" s="400"/>
      <c r="F49" s="399"/>
      <c r="G49" s="399"/>
      <c r="H49" s="411"/>
      <c r="I49" s="412"/>
      <c r="J49" s="413"/>
      <c r="K49" s="31"/>
      <c r="L49" s="399"/>
      <c r="M49" s="126"/>
      <c r="N49" s="31"/>
      <c r="O49" s="399"/>
      <c r="P49" s="126"/>
    </row>
    <row r="50" spans="1:16">
      <c r="A50" s="296" t="s">
        <v>419</v>
      </c>
      <c r="B50" s="101">
        <f t="shared" si="4"/>
        <v>0</v>
      </c>
      <c r="C50" s="399">
        <f t="shared" si="2"/>
        <v>0</v>
      </c>
      <c r="D50" s="399">
        <f t="shared" si="3"/>
        <v>0</v>
      </c>
      <c r="E50" s="400"/>
      <c r="F50" s="399"/>
      <c r="G50" s="399"/>
      <c r="H50" s="411"/>
      <c r="I50" s="412"/>
      <c r="J50" s="413"/>
      <c r="K50" s="31"/>
      <c r="L50" s="399"/>
      <c r="M50" s="126"/>
      <c r="N50" s="31"/>
      <c r="O50" s="399"/>
      <c r="P50" s="126"/>
    </row>
    <row r="51" spans="1:16">
      <c r="A51" s="296" t="s">
        <v>420</v>
      </c>
      <c r="B51" s="101">
        <f t="shared" si="4"/>
        <v>0</v>
      </c>
      <c r="C51" s="399">
        <f t="shared" si="2"/>
        <v>0</v>
      </c>
      <c r="D51" s="399">
        <f t="shared" si="3"/>
        <v>0</v>
      </c>
      <c r="E51" s="400"/>
      <c r="F51" s="399"/>
      <c r="G51" s="399"/>
      <c r="H51" s="411"/>
      <c r="I51" s="412"/>
      <c r="J51" s="413"/>
      <c r="K51" s="31"/>
      <c r="L51" s="399"/>
      <c r="M51" s="126"/>
      <c r="N51" s="31"/>
      <c r="O51" s="399"/>
      <c r="P51" s="126"/>
    </row>
    <row r="52" spans="1:16">
      <c r="A52" s="296" t="s">
        <v>421</v>
      </c>
      <c r="B52" s="101">
        <f t="shared" si="4"/>
        <v>0</v>
      </c>
      <c r="C52" s="399">
        <f t="shared" si="2"/>
        <v>0</v>
      </c>
      <c r="D52" s="399">
        <f t="shared" si="3"/>
        <v>0</v>
      </c>
      <c r="E52" s="400"/>
      <c r="F52" s="399"/>
      <c r="G52" s="399"/>
      <c r="H52" s="415"/>
      <c r="I52" s="412"/>
      <c r="J52" s="413"/>
      <c r="K52" s="31"/>
      <c r="L52" s="399"/>
      <c r="M52" s="126"/>
      <c r="N52" s="31"/>
      <c r="O52" s="399"/>
      <c r="P52" s="126"/>
    </row>
    <row r="53" spans="1:16">
      <c r="A53" s="296" t="s">
        <v>422</v>
      </c>
      <c r="B53" s="101">
        <f t="shared" si="4"/>
        <v>0</v>
      </c>
      <c r="C53" s="399">
        <f t="shared" si="2"/>
        <v>0</v>
      </c>
      <c r="D53" s="399">
        <f t="shared" si="3"/>
        <v>0</v>
      </c>
      <c r="E53" s="400"/>
      <c r="F53" s="399"/>
      <c r="G53" s="399"/>
      <c r="H53" s="411"/>
      <c r="I53" s="412"/>
      <c r="J53" s="413"/>
      <c r="K53" s="31"/>
      <c r="L53" s="399"/>
      <c r="M53" s="126"/>
      <c r="N53" s="31"/>
      <c r="O53" s="399"/>
      <c r="P53" s="126"/>
    </row>
    <row r="54" spans="1:16">
      <c r="A54" s="296" t="s">
        <v>423</v>
      </c>
      <c r="B54" s="101">
        <f t="shared" si="4"/>
        <v>0</v>
      </c>
      <c r="C54" s="399">
        <f t="shared" si="2"/>
        <v>0</v>
      </c>
      <c r="D54" s="399">
        <f t="shared" si="3"/>
        <v>0</v>
      </c>
      <c r="E54" s="400"/>
      <c r="F54" s="399"/>
      <c r="G54" s="399"/>
      <c r="H54" s="411"/>
      <c r="I54" s="412"/>
      <c r="J54" s="413"/>
      <c r="K54" s="31"/>
      <c r="L54" s="399"/>
      <c r="M54" s="126"/>
      <c r="N54" s="31"/>
      <c r="O54" s="399"/>
      <c r="P54" s="126"/>
    </row>
    <row r="55" spans="1:16">
      <c r="A55" s="296" t="s">
        <v>425</v>
      </c>
      <c r="B55" s="101">
        <f t="shared" si="4"/>
        <v>0</v>
      </c>
      <c r="C55" s="399">
        <f t="shared" si="2"/>
        <v>0</v>
      </c>
      <c r="D55" s="399">
        <f t="shared" si="3"/>
        <v>0</v>
      </c>
      <c r="E55" s="400"/>
      <c r="F55" s="399"/>
      <c r="G55" s="399"/>
      <c r="H55" s="415"/>
      <c r="I55" s="412"/>
      <c r="J55" s="413"/>
      <c r="K55" s="31"/>
      <c r="L55" s="399"/>
      <c r="M55" s="126"/>
      <c r="N55" s="31"/>
      <c r="O55" s="399"/>
      <c r="P55" s="126"/>
    </row>
    <row r="56" spans="1:16">
      <c r="A56" s="296" t="s">
        <v>424</v>
      </c>
      <c r="B56" s="101">
        <f t="shared" si="4"/>
        <v>0</v>
      </c>
      <c r="C56" s="399">
        <f t="shared" si="2"/>
        <v>0</v>
      </c>
      <c r="D56" s="399">
        <f t="shared" si="3"/>
        <v>0</v>
      </c>
      <c r="E56" s="400"/>
      <c r="F56" s="399"/>
      <c r="G56" s="399"/>
      <c r="H56" s="411"/>
      <c r="I56" s="412"/>
      <c r="J56" s="413"/>
      <c r="K56" s="31"/>
      <c r="L56" s="399"/>
      <c r="M56" s="126"/>
      <c r="N56" s="31"/>
      <c r="O56" s="399"/>
      <c r="P56" s="126"/>
    </row>
    <row r="57" spans="1:16">
      <c r="A57" s="296" t="s">
        <v>426</v>
      </c>
      <c r="B57" s="101">
        <f t="shared" si="4"/>
        <v>0</v>
      </c>
      <c r="C57" s="399">
        <f t="shared" si="2"/>
        <v>0</v>
      </c>
      <c r="D57" s="399">
        <f t="shared" si="3"/>
        <v>0</v>
      </c>
      <c r="E57" s="400"/>
      <c r="F57" s="399"/>
      <c r="G57" s="399"/>
      <c r="H57" s="415"/>
      <c r="I57" s="412"/>
      <c r="J57" s="413"/>
      <c r="K57" s="31"/>
      <c r="L57" s="399"/>
      <c r="M57" s="126"/>
      <c r="N57" s="31"/>
      <c r="O57" s="399"/>
      <c r="P57" s="126"/>
    </row>
    <row r="58" spans="1:16">
      <c r="A58" s="296" t="s">
        <v>427</v>
      </c>
      <c r="B58" s="101">
        <f>SUM(E58,H58,K58,N58)</f>
        <v>0</v>
      </c>
      <c r="C58" s="399">
        <f t="shared" si="2"/>
        <v>0</v>
      </c>
      <c r="D58" s="399">
        <f t="shared" si="3"/>
        <v>0</v>
      </c>
      <c r="E58" s="400"/>
      <c r="F58" s="399"/>
      <c r="G58" s="399"/>
      <c r="H58" s="411"/>
      <c r="I58" s="412"/>
      <c r="J58" s="413"/>
      <c r="K58" s="31"/>
      <c r="L58" s="399"/>
      <c r="M58" s="126"/>
      <c r="N58" s="31"/>
      <c r="O58" s="399"/>
      <c r="P58" s="126"/>
    </row>
    <row r="59" spans="1:16">
      <c r="A59" s="403" t="s">
        <v>161</v>
      </c>
      <c r="B59" s="404">
        <f>SUM(B37:B58)</f>
        <v>0</v>
      </c>
      <c r="C59" s="404">
        <f>SUM(C37:C57)</f>
        <v>0</v>
      </c>
      <c r="D59" s="404">
        <f>SUM(D37:D58)</f>
        <v>0</v>
      </c>
      <c r="E59" s="404">
        <f>SUM(E37:E58)</f>
        <v>0</v>
      </c>
      <c r="F59" s="404">
        <f>SUM(F37:F57)</f>
        <v>0</v>
      </c>
      <c r="G59" s="405">
        <f>SUM(G37:G58)</f>
        <v>0</v>
      </c>
      <c r="H59" s="404">
        <f>SUM(H37:H58)</f>
        <v>0</v>
      </c>
      <c r="I59" s="404">
        <f>SUM(I53:I57)</f>
        <v>0</v>
      </c>
      <c r="J59" s="405">
        <f>SUM(J37:J58)</f>
        <v>0</v>
      </c>
      <c r="K59" s="406">
        <f>SUM(K37:K58)</f>
        <v>0</v>
      </c>
      <c r="L59" s="406">
        <f>SUM(L37:L57)</f>
        <v>0</v>
      </c>
      <c r="M59" s="408">
        <f>SUM(M37:M58)</f>
        <v>0</v>
      </c>
      <c r="N59" s="406">
        <f>SUM(N37:N58)</f>
        <v>0</v>
      </c>
      <c r="O59" s="406">
        <f>SUM(O37:O57)</f>
        <v>0</v>
      </c>
      <c r="P59" s="408">
        <f>SUM(P37:P58)</f>
        <v>0</v>
      </c>
    </row>
    <row r="60" spans="1:16">
      <c r="A60" s="23" t="s">
        <v>428</v>
      </c>
    </row>
  </sheetData>
  <mergeCells count="15">
    <mergeCell ref="A1:P1"/>
    <mergeCell ref="A34:A36"/>
    <mergeCell ref="B34:P34"/>
    <mergeCell ref="B35:D35"/>
    <mergeCell ref="E35:G35"/>
    <mergeCell ref="H35:J35"/>
    <mergeCell ref="K35:M35"/>
    <mergeCell ref="N35:P35"/>
    <mergeCell ref="A5:A7"/>
    <mergeCell ref="B5:P5"/>
    <mergeCell ref="B6:D6"/>
    <mergeCell ref="E6:G6"/>
    <mergeCell ref="H6:J6"/>
    <mergeCell ref="K6:M6"/>
    <mergeCell ref="N6:P6"/>
  </mergeCells>
  <pageMargins left="0.43307086614173229" right="0.23622047244094491" top="0.16" bottom="0.16" header="0.16" footer="0.23622047244094491"/>
  <pageSetup paperSize="9" scale="69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42C0-674B-403E-8E30-9CC080EF084C}">
  <sheetPr>
    <tabColor rgb="FFFF0000"/>
  </sheetPr>
  <dimension ref="A1:E33"/>
  <sheetViews>
    <sheetView topLeftCell="A7" zoomScale="70" zoomScaleNormal="70" workbookViewId="0">
      <selection activeCell="H28" sqref="H28"/>
    </sheetView>
  </sheetViews>
  <sheetFormatPr defaultColWidth="9" defaultRowHeight="21"/>
  <cols>
    <col min="1" max="1" width="9" style="9"/>
    <col min="2" max="2" width="37.5703125" style="9" customWidth="1"/>
    <col min="3" max="3" width="16.140625" style="9" customWidth="1"/>
    <col min="4" max="4" width="33.5703125" style="9" bestFit="1" customWidth="1"/>
    <col min="5" max="5" width="18.28515625" style="9" customWidth="1"/>
    <col min="6" max="6" width="15" style="9" bestFit="1" customWidth="1"/>
    <col min="7" max="7" width="9" style="9"/>
    <col min="8" max="8" width="29.140625" style="9" bestFit="1" customWidth="1"/>
    <col min="9" max="11" width="21.28515625" style="9" customWidth="1"/>
    <col min="12" max="16384" width="9" style="9"/>
  </cols>
  <sheetData>
    <row r="1" spans="1:5">
      <c r="A1" s="694" t="s">
        <v>239</v>
      </c>
      <c r="B1" s="694"/>
      <c r="C1" s="694"/>
      <c r="D1" s="694"/>
      <c r="E1" s="694"/>
    </row>
    <row r="2" spans="1:5">
      <c r="A2" s="9" t="s">
        <v>461</v>
      </c>
    </row>
    <row r="3" spans="1:5">
      <c r="A3" s="9" t="s">
        <v>460</v>
      </c>
    </row>
    <row r="4" spans="1:5">
      <c r="A4" s="8"/>
      <c r="B4" s="423"/>
    </row>
    <row r="5" spans="1:5">
      <c r="A5" s="67" t="s">
        <v>439</v>
      </c>
    </row>
    <row r="6" spans="1:5">
      <c r="A6" s="693" t="s">
        <v>100</v>
      </c>
      <c r="B6" s="693"/>
      <c r="C6" s="693"/>
      <c r="D6" s="693" t="s">
        <v>138</v>
      </c>
      <c r="E6" s="693"/>
    </row>
    <row r="7" spans="1:5">
      <c r="A7" s="422" t="s">
        <v>438</v>
      </c>
      <c r="B7" s="422" t="s">
        <v>437</v>
      </c>
      <c r="C7" s="422" t="s">
        <v>436</v>
      </c>
      <c r="D7" s="422" t="s">
        <v>437</v>
      </c>
      <c r="E7" s="422" t="s">
        <v>436</v>
      </c>
    </row>
    <row r="8" spans="1:5">
      <c r="A8" s="20">
        <v>1</v>
      </c>
      <c r="B8" s="420" t="s">
        <v>435</v>
      </c>
      <c r="C8" s="419">
        <v>6069770</v>
      </c>
      <c r="D8" s="418"/>
      <c r="E8" s="421"/>
    </row>
    <row r="9" spans="1:5">
      <c r="A9" s="20">
        <v>2</v>
      </c>
      <c r="B9" s="420" t="s">
        <v>434</v>
      </c>
      <c r="C9" s="419">
        <v>4169170</v>
      </c>
      <c r="D9" s="418"/>
      <c r="E9" s="421"/>
    </row>
    <row r="10" spans="1:5">
      <c r="A10" s="20">
        <v>3</v>
      </c>
      <c r="B10" s="420" t="s">
        <v>433</v>
      </c>
      <c r="C10" s="419">
        <v>3614050</v>
      </c>
      <c r="D10" s="418"/>
      <c r="E10" s="421"/>
    </row>
    <row r="11" spans="1:5">
      <c r="A11" s="20">
        <v>4</v>
      </c>
      <c r="B11" s="420" t="s">
        <v>432</v>
      </c>
      <c r="C11" s="419">
        <v>2989000</v>
      </c>
      <c r="D11" s="418"/>
      <c r="E11" s="417"/>
    </row>
    <row r="12" spans="1:5">
      <c r="A12" s="20">
        <v>5</v>
      </c>
      <c r="B12" s="420" t="s">
        <v>431</v>
      </c>
      <c r="C12" s="419">
        <v>1764040</v>
      </c>
      <c r="D12" s="418"/>
      <c r="E12" s="417"/>
    </row>
    <row r="13" spans="1:5">
      <c r="A13" s="20">
        <v>6</v>
      </c>
      <c r="B13" s="420" t="s">
        <v>430</v>
      </c>
      <c r="C13" s="419">
        <v>1303270</v>
      </c>
      <c r="D13" s="418"/>
      <c r="E13" s="421"/>
    </row>
    <row r="14" spans="1:5">
      <c r="A14" s="20">
        <v>7</v>
      </c>
      <c r="B14" s="420" t="s">
        <v>399</v>
      </c>
      <c r="C14" s="419">
        <v>0</v>
      </c>
      <c r="D14" s="418"/>
      <c r="E14" s="417"/>
    </row>
    <row r="15" spans="1:5">
      <c r="A15" s="20">
        <v>8</v>
      </c>
      <c r="B15" s="420" t="s">
        <v>399</v>
      </c>
      <c r="C15" s="419">
        <v>0</v>
      </c>
      <c r="D15" s="2"/>
      <c r="E15" s="417"/>
    </row>
    <row r="16" spans="1:5">
      <c r="A16" s="20">
        <v>9</v>
      </c>
      <c r="B16" s="420" t="s">
        <v>399</v>
      </c>
      <c r="C16" s="419">
        <v>0</v>
      </c>
      <c r="D16" s="2"/>
      <c r="E16" s="417"/>
    </row>
    <row r="17" spans="1:5">
      <c r="A17" s="20">
        <v>10</v>
      </c>
      <c r="B17" s="420" t="s">
        <v>399</v>
      </c>
      <c r="C17" s="419">
        <v>0</v>
      </c>
      <c r="D17" s="418"/>
      <c r="E17" s="417"/>
    </row>
    <row r="18" spans="1:5">
      <c r="A18" s="394" t="s">
        <v>429</v>
      </c>
    </row>
    <row r="20" spans="1:5">
      <c r="A20" s="67" t="s">
        <v>462</v>
      </c>
    </row>
    <row r="21" spans="1:5">
      <c r="A21" s="693" t="s">
        <v>100</v>
      </c>
      <c r="B21" s="693"/>
      <c r="C21" s="693"/>
      <c r="D21" s="693" t="s">
        <v>138</v>
      </c>
      <c r="E21" s="693"/>
    </row>
    <row r="22" spans="1:5">
      <c r="A22" s="422" t="s">
        <v>438</v>
      </c>
      <c r="B22" s="422" t="s">
        <v>437</v>
      </c>
      <c r="C22" s="422" t="s">
        <v>436</v>
      </c>
      <c r="D22" s="422" t="s">
        <v>437</v>
      </c>
      <c r="E22" s="422" t="s">
        <v>436</v>
      </c>
    </row>
    <row r="23" spans="1:5">
      <c r="A23" s="20">
        <v>1</v>
      </c>
      <c r="B23" s="420"/>
      <c r="C23" s="419"/>
      <c r="D23" s="418"/>
      <c r="E23" s="421"/>
    </row>
    <row r="24" spans="1:5">
      <c r="A24" s="20">
        <v>2</v>
      </c>
      <c r="B24" s="420"/>
      <c r="C24" s="419"/>
      <c r="D24" s="418"/>
      <c r="E24" s="421"/>
    </row>
    <row r="25" spans="1:5">
      <c r="A25" s="20">
        <v>3</v>
      </c>
      <c r="B25" s="420"/>
      <c r="C25" s="419"/>
      <c r="D25" s="418"/>
      <c r="E25" s="421"/>
    </row>
    <row r="26" spans="1:5">
      <c r="A26" s="20">
        <v>4</v>
      </c>
      <c r="B26" s="420"/>
      <c r="C26" s="419"/>
      <c r="D26" s="418"/>
      <c r="E26" s="417"/>
    </row>
    <row r="27" spans="1:5">
      <c r="A27" s="20">
        <v>5</v>
      </c>
      <c r="B27" s="420"/>
      <c r="C27" s="419"/>
      <c r="D27" s="418"/>
      <c r="E27" s="417"/>
    </row>
    <row r="28" spans="1:5">
      <c r="A28" s="20">
        <v>6</v>
      </c>
      <c r="B28" s="420"/>
      <c r="C28" s="419"/>
      <c r="D28" s="418"/>
      <c r="E28" s="421"/>
    </row>
    <row r="29" spans="1:5">
      <c r="A29" s="20">
        <v>7</v>
      </c>
      <c r="B29" s="420" t="s">
        <v>399</v>
      </c>
      <c r="C29" s="419">
        <v>0</v>
      </c>
      <c r="D29" s="418"/>
      <c r="E29" s="417"/>
    </row>
    <row r="30" spans="1:5">
      <c r="A30" s="20">
        <v>8</v>
      </c>
      <c r="B30" s="420" t="s">
        <v>399</v>
      </c>
      <c r="C30" s="419">
        <v>0</v>
      </c>
      <c r="D30" s="2"/>
      <c r="E30" s="417"/>
    </row>
    <row r="31" spans="1:5">
      <c r="A31" s="20">
        <v>9</v>
      </c>
      <c r="B31" s="420" t="s">
        <v>399</v>
      </c>
      <c r="C31" s="419">
        <v>0</v>
      </c>
      <c r="D31" s="2"/>
      <c r="E31" s="417"/>
    </row>
    <row r="32" spans="1:5">
      <c r="A32" s="20">
        <v>10</v>
      </c>
      <c r="B32" s="420" t="s">
        <v>399</v>
      </c>
      <c r="C32" s="419">
        <v>0</v>
      </c>
      <c r="D32" s="418"/>
      <c r="E32" s="417"/>
    </row>
    <row r="33" spans="1:1">
      <c r="A33" s="394" t="s">
        <v>429</v>
      </c>
    </row>
  </sheetData>
  <mergeCells count="5">
    <mergeCell ref="A21:C21"/>
    <mergeCell ref="D21:E21"/>
    <mergeCell ref="A6:C6"/>
    <mergeCell ref="D6:E6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7D28-4F5B-436D-9168-5EFE2E7ACBFE}">
  <sheetPr>
    <tabColor rgb="FFFF0000"/>
  </sheetPr>
  <dimension ref="A1:Q36"/>
  <sheetViews>
    <sheetView topLeftCell="A13" zoomScale="85" zoomScaleNormal="85" workbookViewId="0">
      <selection activeCell="Q26" sqref="Q26"/>
    </sheetView>
  </sheetViews>
  <sheetFormatPr defaultRowHeight="15"/>
  <cols>
    <col min="2" max="2" width="37.42578125" bestFit="1" customWidth="1"/>
    <col min="3" max="5" width="12.28515625" hidden="1" customWidth="1"/>
    <col min="6" max="8" width="12.28515625" customWidth="1"/>
    <col min="11" max="11" width="25.42578125" bestFit="1" customWidth="1"/>
    <col min="12" max="12" width="14.5703125" hidden="1" customWidth="1"/>
    <col min="13" max="13" width="14.7109375" hidden="1" customWidth="1"/>
    <col min="14" max="14" width="12.28515625" hidden="1" customWidth="1"/>
    <col min="15" max="15" width="14.7109375" bestFit="1" customWidth="1"/>
    <col min="16" max="16" width="14.7109375" customWidth="1"/>
    <col min="17" max="17" width="12.28515625" customWidth="1"/>
  </cols>
  <sheetData>
    <row r="1" spans="1:17" ht="21">
      <c r="A1" s="67" t="s">
        <v>239</v>
      </c>
      <c r="B1" s="67"/>
      <c r="C1" s="67"/>
      <c r="D1" s="67"/>
      <c r="E1" s="67"/>
      <c r="F1" s="67"/>
      <c r="G1" s="67"/>
      <c r="H1" s="67"/>
    </row>
    <row r="2" spans="1:17" ht="21">
      <c r="A2" s="9" t="s">
        <v>461</v>
      </c>
      <c r="B2" s="9"/>
      <c r="C2" s="9"/>
      <c r="D2" s="9"/>
      <c r="E2" s="9"/>
      <c r="F2" s="9"/>
      <c r="G2" s="9"/>
      <c r="H2" s="9"/>
    </row>
    <row r="3" spans="1:17" ht="21">
      <c r="A3" s="9" t="s">
        <v>460</v>
      </c>
      <c r="B3" s="9"/>
      <c r="C3" s="9"/>
      <c r="D3" s="9"/>
      <c r="E3" s="9"/>
      <c r="F3" s="9"/>
      <c r="G3" s="9"/>
      <c r="H3" s="9"/>
    </row>
    <row r="5" spans="1:17" ht="21">
      <c r="A5" s="394" t="s">
        <v>463</v>
      </c>
      <c r="B5" s="9"/>
      <c r="C5" s="9"/>
      <c r="D5" s="9"/>
      <c r="E5" s="9"/>
      <c r="F5" s="9"/>
      <c r="G5" s="9"/>
      <c r="H5" s="9"/>
      <c r="I5" s="9"/>
      <c r="J5" s="394" t="s">
        <v>464</v>
      </c>
      <c r="K5" s="9"/>
      <c r="L5" s="9"/>
      <c r="M5" s="9"/>
      <c r="N5" s="9"/>
      <c r="O5" s="9"/>
      <c r="P5" s="9"/>
      <c r="Q5" s="9"/>
    </row>
    <row r="6" spans="1:17" ht="21">
      <c r="A6" s="700" t="s">
        <v>465</v>
      </c>
      <c r="B6" s="701"/>
      <c r="C6" s="701"/>
      <c r="D6" s="701"/>
      <c r="E6" s="701"/>
      <c r="F6" s="701"/>
      <c r="G6" s="701"/>
      <c r="H6" s="702"/>
      <c r="I6" s="9"/>
      <c r="J6" s="700" t="s">
        <v>465</v>
      </c>
      <c r="K6" s="701"/>
      <c r="L6" s="701"/>
      <c r="M6" s="701"/>
      <c r="N6" s="701"/>
      <c r="O6" s="701"/>
      <c r="P6" s="701"/>
      <c r="Q6" s="702"/>
    </row>
    <row r="7" spans="1:17" ht="21">
      <c r="A7" s="696" t="s">
        <v>438</v>
      </c>
      <c r="B7" s="696" t="s">
        <v>466</v>
      </c>
      <c r="C7" s="424">
        <v>2562</v>
      </c>
      <c r="D7" s="424">
        <v>2563</v>
      </c>
      <c r="E7" s="424">
        <v>2564</v>
      </c>
      <c r="F7" s="424">
        <v>2565</v>
      </c>
      <c r="G7" s="424">
        <v>2566</v>
      </c>
      <c r="H7" s="696" t="s">
        <v>467</v>
      </c>
      <c r="I7" s="9"/>
      <c r="J7" s="696" t="s">
        <v>438</v>
      </c>
      <c r="K7" s="696" t="s">
        <v>468</v>
      </c>
      <c r="L7" s="424">
        <v>2562</v>
      </c>
      <c r="M7" s="424">
        <v>2563</v>
      </c>
      <c r="N7" s="424">
        <v>2564</v>
      </c>
      <c r="O7" s="424">
        <v>2565</v>
      </c>
      <c r="P7" s="424">
        <v>2566</v>
      </c>
      <c r="Q7" s="696" t="s">
        <v>467</v>
      </c>
    </row>
    <row r="8" spans="1:17" ht="21">
      <c r="A8" s="696"/>
      <c r="B8" s="696"/>
      <c r="C8" s="424" t="s">
        <v>469</v>
      </c>
      <c r="D8" s="424" t="s">
        <v>469</v>
      </c>
      <c r="E8" s="424" t="s">
        <v>469</v>
      </c>
      <c r="F8" s="424" t="s">
        <v>469</v>
      </c>
      <c r="G8" s="424" t="s">
        <v>469</v>
      </c>
      <c r="H8" s="696"/>
      <c r="I8" s="9"/>
      <c r="J8" s="696"/>
      <c r="K8" s="696"/>
      <c r="L8" s="424" t="s">
        <v>469</v>
      </c>
      <c r="M8" s="424" t="s">
        <v>469</v>
      </c>
      <c r="N8" s="424" t="s">
        <v>469</v>
      </c>
      <c r="O8" s="424" t="s">
        <v>469</v>
      </c>
      <c r="P8" s="424" t="s">
        <v>469</v>
      </c>
      <c r="Q8" s="696"/>
    </row>
    <row r="9" spans="1:17" ht="21">
      <c r="A9" s="425">
        <v>1</v>
      </c>
      <c r="B9" s="426" t="s">
        <v>459</v>
      </c>
      <c r="C9" s="427">
        <v>26.7805</v>
      </c>
      <c r="D9" s="428">
        <v>6.3508399999999998</v>
      </c>
      <c r="E9" s="428">
        <v>0</v>
      </c>
      <c r="F9" s="428">
        <v>0</v>
      </c>
      <c r="G9" s="428"/>
      <c r="H9" s="429"/>
      <c r="I9" s="9"/>
      <c r="J9" s="425">
        <v>1</v>
      </c>
      <c r="K9" s="426" t="s">
        <v>470</v>
      </c>
      <c r="L9" s="427">
        <v>6350840</v>
      </c>
      <c r="M9" s="428">
        <v>1287850</v>
      </c>
      <c r="N9" s="428">
        <v>0</v>
      </c>
      <c r="O9" s="428">
        <v>2085448</v>
      </c>
      <c r="P9" s="428"/>
      <c r="Q9" s="378"/>
    </row>
    <row r="10" spans="1:17" ht="21">
      <c r="A10" s="425">
        <v>2</v>
      </c>
      <c r="B10" s="426" t="s">
        <v>458</v>
      </c>
      <c r="C10" s="427">
        <v>14.680300000000001</v>
      </c>
      <c r="D10" s="430">
        <v>1.3016270000000001</v>
      </c>
      <c r="E10" s="430">
        <v>0</v>
      </c>
      <c r="F10" s="430">
        <v>0</v>
      </c>
      <c r="G10" s="430"/>
      <c r="H10" s="431"/>
      <c r="I10" s="9"/>
      <c r="J10" s="425">
        <v>2</v>
      </c>
      <c r="K10" s="426" t="s">
        <v>471</v>
      </c>
      <c r="L10" s="427">
        <v>1301627</v>
      </c>
      <c r="M10" s="428">
        <v>987020</v>
      </c>
      <c r="N10" s="428">
        <v>0</v>
      </c>
      <c r="O10" s="428">
        <v>57360</v>
      </c>
      <c r="P10" s="428"/>
      <c r="Q10" s="378"/>
    </row>
    <row r="11" spans="1:17" ht="21">
      <c r="A11" s="425">
        <v>3</v>
      </c>
      <c r="B11" s="426" t="s">
        <v>456</v>
      </c>
      <c r="C11" s="427">
        <v>12.42409</v>
      </c>
      <c r="D11" s="430">
        <v>1.2083999999999999</v>
      </c>
      <c r="E11" s="430">
        <v>0</v>
      </c>
      <c r="F11" s="430">
        <v>0</v>
      </c>
      <c r="G11" s="430"/>
      <c r="H11" s="431"/>
      <c r="I11" s="9"/>
      <c r="J11" s="425">
        <v>3</v>
      </c>
      <c r="K11" s="426" t="s">
        <v>434</v>
      </c>
      <c r="L11" s="427">
        <v>1208400</v>
      </c>
      <c r="M11" s="428">
        <v>795600</v>
      </c>
      <c r="N11" s="428">
        <v>0</v>
      </c>
      <c r="O11" s="428">
        <v>442083</v>
      </c>
      <c r="P11" s="428"/>
      <c r="Q11" s="378"/>
    </row>
    <row r="12" spans="1:17" ht="21">
      <c r="A12" s="425">
        <v>4</v>
      </c>
      <c r="B12" s="426" t="s">
        <v>455</v>
      </c>
      <c r="C12" s="427">
        <v>11.852404999999999</v>
      </c>
      <c r="D12" s="430">
        <v>0.72540700000000002</v>
      </c>
      <c r="E12" s="430">
        <v>0</v>
      </c>
      <c r="F12" s="430">
        <v>0</v>
      </c>
      <c r="G12" s="430"/>
      <c r="H12" s="431"/>
      <c r="I12" s="9"/>
      <c r="J12" s="425">
        <v>4</v>
      </c>
      <c r="K12" s="426" t="s">
        <v>472</v>
      </c>
      <c r="L12" s="427">
        <v>725407</v>
      </c>
      <c r="M12" s="428">
        <v>589400</v>
      </c>
      <c r="N12" s="428">
        <v>0</v>
      </c>
      <c r="O12" s="428">
        <v>1800</v>
      </c>
      <c r="P12" s="428"/>
      <c r="Q12" s="378"/>
    </row>
    <row r="13" spans="1:17" ht="21">
      <c r="A13" s="425">
        <v>5</v>
      </c>
      <c r="B13" s="426" t="s">
        <v>454</v>
      </c>
      <c r="C13" s="427">
        <v>1.0909500000000001</v>
      </c>
      <c r="D13" s="430">
        <v>0.62097199999999997</v>
      </c>
      <c r="E13" s="430">
        <v>0</v>
      </c>
      <c r="F13" s="430">
        <v>0</v>
      </c>
      <c r="G13" s="430"/>
      <c r="H13" s="431"/>
      <c r="I13" s="9"/>
      <c r="J13" s="425">
        <v>5</v>
      </c>
      <c r="K13" s="426" t="s">
        <v>473</v>
      </c>
      <c r="L13" s="427">
        <v>620972</v>
      </c>
      <c r="M13" s="428">
        <v>360220</v>
      </c>
      <c r="N13" s="428">
        <v>0</v>
      </c>
      <c r="O13" s="428">
        <v>0</v>
      </c>
      <c r="P13" s="428"/>
      <c r="Q13" s="378"/>
    </row>
    <row r="14" spans="1:17" ht="21">
      <c r="A14" s="425">
        <v>6</v>
      </c>
      <c r="B14" s="426" t="s">
        <v>453</v>
      </c>
      <c r="C14" s="427">
        <v>0.98351</v>
      </c>
      <c r="D14" s="430">
        <v>0.53171000000000002</v>
      </c>
      <c r="E14" s="430">
        <v>0</v>
      </c>
      <c r="F14" s="430">
        <v>3.61</v>
      </c>
      <c r="G14" s="430"/>
      <c r="H14" s="431"/>
      <c r="I14" s="9"/>
      <c r="J14" s="425">
        <v>6</v>
      </c>
      <c r="K14" s="426" t="s">
        <v>474</v>
      </c>
      <c r="L14" s="427">
        <v>531710</v>
      </c>
      <c r="M14" s="428">
        <v>247600</v>
      </c>
      <c r="N14" s="428">
        <v>0</v>
      </c>
      <c r="O14" s="428">
        <v>15570</v>
      </c>
      <c r="P14" s="428"/>
      <c r="Q14" s="378"/>
    </row>
    <row r="15" spans="1:17" ht="21">
      <c r="A15" s="425">
        <v>7</v>
      </c>
      <c r="B15" s="426" t="s">
        <v>435</v>
      </c>
      <c r="C15" s="427">
        <v>0.92459499999999994</v>
      </c>
      <c r="D15" s="430">
        <v>0.32459500000000002</v>
      </c>
      <c r="E15" s="430">
        <v>0</v>
      </c>
      <c r="F15" s="430">
        <v>6.07</v>
      </c>
      <c r="G15" s="430"/>
      <c r="H15" s="431"/>
      <c r="I15" s="9"/>
      <c r="J15" s="425">
        <v>7</v>
      </c>
      <c r="K15" s="426" t="s">
        <v>475</v>
      </c>
      <c r="L15" s="427">
        <v>324595</v>
      </c>
      <c r="M15" s="428">
        <v>158455</v>
      </c>
      <c r="N15" s="428">
        <v>0</v>
      </c>
      <c r="O15" s="428">
        <v>82739</v>
      </c>
      <c r="P15" s="428"/>
      <c r="Q15" s="378"/>
    </row>
    <row r="16" spans="1:17" ht="21">
      <c r="A16" s="425">
        <v>8</v>
      </c>
      <c r="B16" s="426" t="s">
        <v>451</v>
      </c>
      <c r="C16" s="427">
        <v>0.89975000000000005</v>
      </c>
      <c r="D16" s="430">
        <v>0.25374999999999998</v>
      </c>
      <c r="E16" s="430">
        <v>0</v>
      </c>
      <c r="F16" s="430">
        <v>2.99</v>
      </c>
      <c r="G16" s="430"/>
      <c r="H16" s="431"/>
      <c r="I16" s="9"/>
      <c r="J16" s="425">
        <v>8</v>
      </c>
      <c r="K16" s="426" t="s">
        <v>476</v>
      </c>
      <c r="L16" s="427">
        <v>253750</v>
      </c>
      <c r="M16" s="428">
        <v>98765</v>
      </c>
      <c r="N16" s="428">
        <v>0</v>
      </c>
      <c r="O16" s="428">
        <v>4500</v>
      </c>
      <c r="P16" s="428"/>
      <c r="Q16" s="378"/>
    </row>
    <row r="17" spans="1:17" ht="21">
      <c r="A17" s="425">
        <v>9</v>
      </c>
      <c r="B17" s="137" t="s">
        <v>449</v>
      </c>
      <c r="C17" s="427">
        <v>0.77</v>
      </c>
      <c r="D17" s="430">
        <v>0</v>
      </c>
      <c r="E17" s="430">
        <v>0</v>
      </c>
      <c r="F17" s="430">
        <v>0</v>
      </c>
      <c r="G17" s="430"/>
      <c r="H17" s="431"/>
      <c r="I17" s="9"/>
      <c r="J17" s="425">
        <v>9</v>
      </c>
      <c r="K17" s="137" t="s">
        <v>477</v>
      </c>
      <c r="L17" s="35">
        <v>0</v>
      </c>
      <c r="M17" s="428">
        <v>0</v>
      </c>
      <c r="N17" s="428">
        <v>0</v>
      </c>
      <c r="O17" s="428">
        <v>6650</v>
      </c>
      <c r="P17" s="428"/>
      <c r="Q17" s="378"/>
    </row>
    <row r="18" spans="1:17" ht="21">
      <c r="A18" s="425">
        <v>10</v>
      </c>
      <c r="B18" s="137" t="s">
        <v>448</v>
      </c>
      <c r="C18" s="427">
        <v>0.72050000000000003</v>
      </c>
      <c r="D18" s="430">
        <v>0</v>
      </c>
      <c r="E18" s="430">
        <v>0</v>
      </c>
      <c r="F18" s="430">
        <v>0</v>
      </c>
      <c r="G18" s="430"/>
      <c r="H18" s="431"/>
      <c r="I18" s="9"/>
      <c r="J18" s="425">
        <v>10</v>
      </c>
      <c r="K18" s="137" t="s">
        <v>182</v>
      </c>
      <c r="L18" s="432">
        <v>0</v>
      </c>
      <c r="M18" s="433">
        <v>0</v>
      </c>
      <c r="N18" s="433">
        <v>0</v>
      </c>
      <c r="O18" s="433">
        <v>0</v>
      </c>
      <c r="P18" s="433"/>
      <c r="Q18" s="378"/>
    </row>
    <row r="19" spans="1:17" ht="21">
      <c r="A19" s="696" t="s">
        <v>161</v>
      </c>
      <c r="B19" s="696"/>
      <c r="C19" s="434">
        <f>SUM(C9:C18)</f>
        <v>71.126599999999996</v>
      </c>
      <c r="D19" s="435">
        <f>SUM(D9:D18)</f>
        <v>11.317301</v>
      </c>
      <c r="E19" s="435">
        <f>SUM(E9:E18)</f>
        <v>0</v>
      </c>
      <c r="F19" s="435">
        <v>12.67</v>
      </c>
      <c r="G19" s="435"/>
      <c r="H19" s="455"/>
      <c r="I19" s="9"/>
      <c r="J19" s="696" t="s">
        <v>161</v>
      </c>
      <c r="K19" s="696"/>
      <c r="L19" s="436">
        <f>SUM(L9:L18)</f>
        <v>11317301</v>
      </c>
      <c r="M19" s="436">
        <f>SUM(M9:M18)</f>
        <v>4524910</v>
      </c>
      <c r="N19" s="436"/>
      <c r="O19" s="436">
        <v>2696150</v>
      </c>
      <c r="P19" s="454"/>
      <c r="Q19" s="437"/>
    </row>
    <row r="20" spans="1:17" ht="21">
      <c r="A20" s="9" t="s">
        <v>478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1">
      <c r="A21" s="697" t="s">
        <v>479</v>
      </c>
      <c r="B21" s="698"/>
      <c r="C21" s="698"/>
      <c r="D21" s="698"/>
      <c r="E21" s="698"/>
      <c r="F21" s="698"/>
      <c r="G21" s="698"/>
      <c r="H21" s="699"/>
      <c r="I21" s="9"/>
      <c r="J21" s="697" t="s">
        <v>479</v>
      </c>
      <c r="K21" s="698"/>
      <c r="L21" s="698"/>
      <c r="M21" s="698"/>
      <c r="N21" s="698"/>
      <c r="O21" s="698"/>
      <c r="P21" s="698"/>
      <c r="Q21" s="699"/>
    </row>
    <row r="22" spans="1:17" ht="21">
      <c r="A22" s="696" t="s">
        <v>438</v>
      </c>
      <c r="B22" s="696" t="s">
        <v>466</v>
      </c>
      <c r="C22" s="424">
        <v>2562</v>
      </c>
      <c r="D22" s="424">
        <v>2563</v>
      </c>
      <c r="E22" s="424">
        <v>2564</v>
      </c>
      <c r="F22" s="424">
        <v>2565</v>
      </c>
      <c r="G22" s="424">
        <v>2566</v>
      </c>
      <c r="H22" s="696" t="s">
        <v>467</v>
      </c>
      <c r="I22" s="9"/>
      <c r="J22" s="696" t="s">
        <v>438</v>
      </c>
      <c r="K22" s="696" t="s">
        <v>468</v>
      </c>
      <c r="L22" s="424">
        <v>2562</v>
      </c>
      <c r="M22" s="424">
        <v>2563</v>
      </c>
      <c r="N22" s="424">
        <v>2564</v>
      </c>
      <c r="O22" s="424">
        <v>2565</v>
      </c>
      <c r="P22" s="424">
        <v>2566</v>
      </c>
      <c r="Q22" s="696" t="s">
        <v>467</v>
      </c>
    </row>
    <row r="23" spans="1:17" ht="21">
      <c r="A23" s="696"/>
      <c r="B23" s="696"/>
      <c r="C23" s="424" t="s">
        <v>469</v>
      </c>
      <c r="D23" s="438" t="s">
        <v>469</v>
      </c>
      <c r="E23" s="438" t="s">
        <v>469</v>
      </c>
      <c r="F23" s="438" t="s">
        <v>469</v>
      </c>
      <c r="G23" s="438" t="s">
        <v>469</v>
      </c>
      <c r="H23" s="696"/>
      <c r="I23" s="9"/>
      <c r="J23" s="696"/>
      <c r="K23" s="696"/>
      <c r="L23" s="424" t="s">
        <v>469</v>
      </c>
      <c r="M23" s="424" t="s">
        <v>469</v>
      </c>
      <c r="N23" s="424" t="s">
        <v>469</v>
      </c>
      <c r="O23" s="424" t="s">
        <v>469</v>
      </c>
      <c r="P23" s="424" t="s">
        <v>469</v>
      </c>
      <c r="Q23" s="696"/>
    </row>
    <row r="24" spans="1:17" ht="23.25">
      <c r="A24" s="425">
        <v>1</v>
      </c>
      <c r="B24" s="439" t="s">
        <v>447</v>
      </c>
      <c r="C24" s="378">
        <v>539.46</v>
      </c>
      <c r="D24" s="440">
        <v>7393.87</v>
      </c>
      <c r="E24" s="440">
        <v>2868.12</v>
      </c>
      <c r="F24" s="440">
        <v>0</v>
      </c>
      <c r="G24" s="440"/>
      <c r="H24" s="378"/>
      <c r="I24" s="9"/>
      <c r="J24" s="425">
        <v>1</v>
      </c>
      <c r="K24" s="441" t="s">
        <v>457</v>
      </c>
      <c r="L24" s="430">
        <v>1350.26</v>
      </c>
      <c r="M24" s="430">
        <v>2289.1799999999998</v>
      </c>
      <c r="N24" s="430">
        <v>993.77</v>
      </c>
      <c r="O24" s="430">
        <v>1439.4</v>
      </c>
      <c r="P24" s="430"/>
      <c r="Q24" s="378"/>
    </row>
    <row r="25" spans="1:17" ht="23.25">
      <c r="A25" s="425">
        <v>2</v>
      </c>
      <c r="B25" s="439" t="s">
        <v>446</v>
      </c>
      <c r="C25" s="430">
        <v>1347.46</v>
      </c>
      <c r="D25" s="442">
        <v>1418</v>
      </c>
      <c r="E25" s="442">
        <v>1333.41</v>
      </c>
      <c r="F25" s="442">
        <v>1627.02</v>
      </c>
      <c r="G25" s="442"/>
      <c r="H25" s="378"/>
      <c r="I25" s="9"/>
      <c r="J25" s="425">
        <v>2</v>
      </c>
      <c r="K25" s="441" t="s">
        <v>452</v>
      </c>
      <c r="L25" s="430">
        <v>729.91</v>
      </c>
      <c r="M25" s="430">
        <v>460.31</v>
      </c>
      <c r="N25" s="430">
        <v>222.88</v>
      </c>
      <c r="O25" s="430">
        <v>894.83</v>
      </c>
      <c r="P25" s="430"/>
      <c r="Q25" s="378"/>
    </row>
    <row r="26" spans="1:17" ht="23.25">
      <c r="A26" s="425">
        <v>3</v>
      </c>
      <c r="B26" s="439" t="s">
        <v>445</v>
      </c>
      <c r="C26" s="430">
        <v>987.86</v>
      </c>
      <c r="D26" s="442">
        <v>888.55</v>
      </c>
      <c r="E26" s="442">
        <v>693.93</v>
      </c>
      <c r="F26" s="442">
        <v>732.86</v>
      </c>
      <c r="G26" s="442"/>
      <c r="H26" s="378"/>
      <c r="I26" s="9"/>
      <c r="J26" s="425">
        <v>3</v>
      </c>
      <c r="K26" s="441" t="s">
        <v>480</v>
      </c>
      <c r="L26" s="430">
        <v>114.03</v>
      </c>
      <c r="M26" s="430">
        <v>75.069999999999993</v>
      </c>
      <c r="N26" s="430">
        <v>99.79</v>
      </c>
      <c r="O26" s="430">
        <v>116.77</v>
      </c>
      <c r="P26" s="430"/>
      <c r="Q26" s="378"/>
    </row>
    <row r="27" spans="1:17" ht="23.25">
      <c r="A27" s="425">
        <v>4</v>
      </c>
      <c r="B27" s="439" t="s">
        <v>444</v>
      </c>
      <c r="C27" s="430">
        <v>397.34</v>
      </c>
      <c r="D27" s="442">
        <v>691.02</v>
      </c>
      <c r="E27" s="442">
        <v>563.66</v>
      </c>
      <c r="F27" s="442">
        <v>460.48</v>
      </c>
      <c r="G27" s="442"/>
      <c r="H27" s="378"/>
      <c r="I27" s="9"/>
      <c r="J27" s="425">
        <v>4</v>
      </c>
      <c r="K27" s="443" t="s">
        <v>481</v>
      </c>
      <c r="L27" s="430">
        <v>131.6</v>
      </c>
      <c r="M27" s="430">
        <v>130.6</v>
      </c>
      <c r="N27" s="430">
        <v>96.96</v>
      </c>
      <c r="O27" s="430">
        <v>110.46</v>
      </c>
      <c r="P27" s="430"/>
      <c r="Q27" s="378"/>
    </row>
    <row r="28" spans="1:17" ht="23.25">
      <c r="A28" s="425">
        <v>5</v>
      </c>
      <c r="B28" s="439" t="s">
        <v>443</v>
      </c>
      <c r="C28" s="430">
        <v>57.15</v>
      </c>
      <c r="D28" s="442">
        <v>339.66</v>
      </c>
      <c r="E28" s="442">
        <v>442.07</v>
      </c>
      <c r="F28" s="442">
        <v>206.48</v>
      </c>
      <c r="G28" s="442"/>
      <c r="H28" s="378"/>
      <c r="I28" s="9"/>
      <c r="J28" s="425">
        <v>5</v>
      </c>
      <c r="K28" s="441" t="s">
        <v>482</v>
      </c>
      <c r="L28" s="430">
        <v>7.51</v>
      </c>
      <c r="M28" s="430">
        <v>11.21</v>
      </c>
      <c r="N28" s="430">
        <v>0.31</v>
      </c>
      <c r="O28" s="430">
        <v>0</v>
      </c>
      <c r="P28" s="430"/>
      <c r="Q28" s="378"/>
    </row>
    <row r="29" spans="1:17" ht="23.25">
      <c r="A29" s="425">
        <v>6</v>
      </c>
      <c r="B29" s="439" t="s">
        <v>450</v>
      </c>
      <c r="C29" s="430">
        <v>133.84</v>
      </c>
      <c r="D29" s="442">
        <v>240.76</v>
      </c>
      <c r="E29" s="442">
        <v>223.15</v>
      </c>
      <c r="F29" s="442">
        <v>257.64</v>
      </c>
      <c r="G29" s="442"/>
      <c r="H29" s="378"/>
      <c r="I29" s="9"/>
      <c r="J29" s="425">
        <v>6</v>
      </c>
      <c r="K29" s="443" t="s">
        <v>483</v>
      </c>
      <c r="L29" s="430">
        <v>6.56</v>
      </c>
      <c r="M29" s="430">
        <v>7.12</v>
      </c>
      <c r="N29" s="430">
        <v>2.61</v>
      </c>
      <c r="O29" s="430">
        <v>9.39</v>
      </c>
      <c r="P29" s="430"/>
      <c r="Q29" s="378"/>
    </row>
    <row r="30" spans="1:17" ht="23.25">
      <c r="A30" s="425">
        <v>7</v>
      </c>
      <c r="B30" s="439" t="s">
        <v>442</v>
      </c>
      <c r="C30" s="430">
        <v>32.67</v>
      </c>
      <c r="D30" s="442">
        <v>197.98</v>
      </c>
      <c r="E30" s="442">
        <v>259.75</v>
      </c>
      <c r="F30" s="442">
        <v>305.29000000000002</v>
      </c>
      <c r="G30" s="442"/>
      <c r="H30" s="378"/>
      <c r="I30" s="9"/>
      <c r="J30" s="425">
        <v>7</v>
      </c>
      <c r="K30" s="444" t="s">
        <v>484</v>
      </c>
      <c r="L30" s="430">
        <v>0</v>
      </c>
      <c r="M30" s="430">
        <v>6.33</v>
      </c>
      <c r="N30" s="430">
        <v>0</v>
      </c>
      <c r="O30" s="430">
        <v>0</v>
      </c>
      <c r="P30" s="430"/>
      <c r="Q30" s="378"/>
    </row>
    <row r="31" spans="1:17" ht="23.25">
      <c r="A31" s="425">
        <v>8</v>
      </c>
      <c r="B31" s="439" t="s">
        <v>441</v>
      </c>
      <c r="C31" s="430">
        <v>127.15</v>
      </c>
      <c r="D31" s="442">
        <v>154.04</v>
      </c>
      <c r="E31" s="442">
        <v>250.59</v>
      </c>
      <c r="F31" s="442">
        <v>649.94000000000005</v>
      </c>
      <c r="G31" s="442"/>
      <c r="H31" s="378"/>
      <c r="I31" s="9"/>
      <c r="J31" s="425">
        <v>8</v>
      </c>
      <c r="K31" s="445" t="s">
        <v>485</v>
      </c>
      <c r="L31" s="430">
        <v>3.04</v>
      </c>
      <c r="M31" s="430">
        <v>4.97</v>
      </c>
      <c r="N31" s="430">
        <v>4.49</v>
      </c>
      <c r="O31" s="430">
        <v>5.64</v>
      </c>
      <c r="P31" s="430"/>
      <c r="Q31" s="378"/>
    </row>
    <row r="32" spans="1:17" ht="23.25">
      <c r="A32" s="425">
        <v>9</v>
      </c>
      <c r="B32" s="439" t="s">
        <v>440</v>
      </c>
      <c r="C32" s="430">
        <v>73.28</v>
      </c>
      <c r="D32" s="442">
        <v>149.6</v>
      </c>
      <c r="E32" s="442">
        <v>192.66</v>
      </c>
      <c r="F32" s="442">
        <v>158.44999999999999</v>
      </c>
      <c r="G32" s="442"/>
      <c r="H32" s="378"/>
      <c r="I32" s="9"/>
      <c r="J32" s="425">
        <v>9</v>
      </c>
      <c r="K32" s="443" t="s">
        <v>473</v>
      </c>
      <c r="L32" s="430">
        <v>3.76</v>
      </c>
      <c r="M32" s="430">
        <v>4.5</v>
      </c>
      <c r="N32" s="430">
        <v>3</v>
      </c>
      <c r="O32" s="430">
        <v>2.0299999999999998</v>
      </c>
      <c r="P32" s="430"/>
      <c r="Q32" s="378"/>
    </row>
    <row r="33" spans="1:17" ht="23.25">
      <c r="A33" s="425">
        <v>10</v>
      </c>
      <c r="B33" s="446" t="s">
        <v>486</v>
      </c>
      <c r="C33" s="447">
        <v>11.48</v>
      </c>
      <c r="D33" s="442">
        <v>34.67</v>
      </c>
      <c r="E33" s="442">
        <v>0</v>
      </c>
      <c r="F33" s="442">
        <v>0</v>
      </c>
      <c r="G33" s="442"/>
      <c r="H33" s="378"/>
      <c r="I33" s="9"/>
      <c r="J33" s="425">
        <v>10</v>
      </c>
      <c r="K33" s="443" t="s">
        <v>487</v>
      </c>
      <c r="L33" s="447">
        <v>0.67</v>
      </c>
      <c r="M33" s="447">
        <v>1.07</v>
      </c>
      <c r="N33" s="447">
        <v>1.8460000000000001</v>
      </c>
      <c r="O33" s="447">
        <v>1.96</v>
      </c>
      <c r="P33" s="447"/>
      <c r="Q33" s="378"/>
    </row>
    <row r="34" spans="1:17" ht="23.25">
      <c r="A34" s="448">
        <v>11</v>
      </c>
      <c r="B34" s="446" t="s">
        <v>144</v>
      </c>
      <c r="C34" s="447">
        <v>1588</v>
      </c>
      <c r="D34" s="449">
        <f>2155.84+45+14.99+58.35+98.44+141.8+17.97+10.54+20.21+13.02+9.23+(0.05)</f>
        <v>2585.44</v>
      </c>
      <c r="E34" s="442">
        <v>1871.0200000000007</v>
      </c>
      <c r="F34" s="442">
        <v>4005.24</v>
      </c>
      <c r="G34" s="442"/>
      <c r="H34" s="378"/>
      <c r="I34" s="9"/>
      <c r="J34" s="425">
        <v>11</v>
      </c>
      <c r="K34" s="450" t="s">
        <v>144</v>
      </c>
      <c r="L34" s="447">
        <v>21.59</v>
      </c>
      <c r="M34" s="447">
        <f>12.63+1.13+0.34+1.87+0.6+1.27+0.41+0.35+8.71+1.39+1.23+0.07+1.24+3.49+0.34+1.12+0.35+0.12+0.5+(0.11)</f>
        <v>37.270000000000003</v>
      </c>
      <c r="N34" s="447">
        <v>42.774000000000072</v>
      </c>
      <c r="O34" s="447">
        <v>173.84</v>
      </c>
      <c r="P34" s="447"/>
      <c r="Q34" s="378"/>
    </row>
    <row r="35" spans="1:17" ht="21">
      <c r="A35" s="695" t="s">
        <v>161</v>
      </c>
      <c r="B35" s="695"/>
      <c r="C35" s="451">
        <f>SUM(C24:C34)</f>
        <v>5295.6900000000005</v>
      </c>
      <c r="D35" s="451">
        <f>SUM(D24:D34)</f>
        <v>14093.59</v>
      </c>
      <c r="E35" s="451">
        <v>8698.36</v>
      </c>
      <c r="F35" s="451">
        <v>8403.4</v>
      </c>
      <c r="G35" s="451"/>
      <c r="H35" s="437"/>
      <c r="I35" s="9"/>
      <c r="J35" s="696" t="s">
        <v>161</v>
      </c>
      <c r="K35" s="696"/>
      <c r="L35" s="434">
        <f>SUM(L24:L34)</f>
        <v>2368.9300000000007</v>
      </c>
      <c r="M35" s="434">
        <f>SUM(M24:M34)</f>
        <v>3027.6299999999997</v>
      </c>
      <c r="N35" s="452">
        <v>1468.43</v>
      </c>
      <c r="O35" s="453">
        <v>2754.32</v>
      </c>
      <c r="P35" s="453"/>
      <c r="Q35" s="437"/>
    </row>
    <row r="36" spans="1:17" ht="21">
      <c r="A36" s="9" t="s">
        <v>488</v>
      </c>
    </row>
  </sheetData>
  <mergeCells count="20">
    <mergeCell ref="A6:H6"/>
    <mergeCell ref="J6:Q6"/>
    <mergeCell ref="A7:A8"/>
    <mergeCell ref="B7:B8"/>
    <mergeCell ref="H7:H8"/>
    <mergeCell ref="J7:J8"/>
    <mergeCell ref="K7:K8"/>
    <mergeCell ref="Q7:Q8"/>
    <mergeCell ref="A35:B35"/>
    <mergeCell ref="J35:K35"/>
    <mergeCell ref="A19:B19"/>
    <mergeCell ref="J19:K19"/>
    <mergeCell ref="A21:H21"/>
    <mergeCell ref="J21:Q21"/>
    <mergeCell ref="A22:A23"/>
    <mergeCell ref="B22:B23"/>
    <mergeCell ref="H22:H23"/>
    <mergeCell ref="J22:J23"/>
    <mergeCell ref="K22:K23"/>
    <mergeCell ref="Q22:Q23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D355-38DA-4C52-B83E-A7534C2365FC}">
  <sheetPr>
    <tabColor rgb="FFFF0000"/>
  </sheetPr>
  <dimension ref="A1:BE20"/>
  <sheetViews>
    <sheetView topLeftCell="I13" zoomScale="110" zoomScaleNormal="110" zoomScaleSheetLayoutView="100" workbookViewId="0">
      <selection activeCell="P24" sqref="P24"/>
    </sheetView>
  </sheetViews>
  <sheetFormatPr defaultColWidth="9" defaultRowHeight="18.75"/>
  <cols>
    <col min="1" max="1" width="24.5703125" style="25" customWidth="1"/>
    <col min="2" max="3" width="9.28515625" style="25" hidden="1" customWidth="1"/>
    <col min="4" max="7" width="9" style="25" hidden="1" customWidth="1"/>
    <col min="8" max="8" width="9.42578125" style="25" hidden="1" customWidth="1"/>
    <col min="9" max="10" width="9.42578125" style="25" customWidth="1"/>
    <col min="11" max="11" width="9.85546875" style="25" bestFit="1" customWidth="1"/>
    <col min="12" max="14" width="9.85546875" style="25" customWidth="1"/>
    <col min="15" max="16" width="9" style="25" customWidth="1"/>
    <col min="17" max="16384" width="9" style="25"/>
  </cols>
  <sheetData>
    <row r="1" spans="1:57" s="23" customFormat="1" ht="21">
      <c r="A1" s="51" t="s">
        <v>239</v>
      </c>
      <c r="B1" s="51"/>
      <c r="C1" s="51"/>
      <c r="D1" s="51"/>
      <c r="E1" s="51"/>
      <c r="F1" s="51"/>
      <c r="G1" s="51"/>
      <c r="H1" s="51"/>
      <c r="I1" s="51"/>
      <c r="J1" s="51"/>
      <c r="K1" s="239"/>
      <c r="L1" s="239"/>
      <c r="M1" s="239"/>
      <c r="N1" s="239"/>
    </row>
    <row r="2" spans="1:57" s="23" customFormat="1" ht="21">
      <c r="A2" s="9" t="s">
        <v>461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57" s="23" customFormat="1" ht="21">
      <c r="A3" s="23" t="s">
        <v>62</v>
      </c>
      <c r="B3" s="22"/>
      <c r="C3" s="22"/>
      <c r="D3" s="456"/>
      <c r="E3" s="456"/>
      <c r="F3" s="22"/>
      <c r="G3" s="22"/>
      <c r="H3" s="22"/>
      <c r="I3" s="22"/>
      <c r="J3" s="22"/>
    </row>
    <row r="4" spans="1:57" s="23" customFormat="1" ht="21">
      <c r="D4" s="50"/>
      <c r="E4" s="50"/>
      <c r="F4" s="50"/>
      <c r="G4" s="50"/>
      <c r="H4" s="50"/>
      <c r="I4" s="50"/>
      <c r="J4" s="50"/>
    </row>
    <row r="5" spans="1:57">
      <c r="A5" s="710" t="s">
        <v>100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2"/>
    </row>
    <row r="6" spans="1:57" ht="21.75" customHeight="1">
      <c r="A6" s="703" t="s">
        <v>489</v>
      </c>
      <c r="B6" s="703">
        <v>2554</v>
      </c>
      <c r="C6" s="703">
        <v>2555</v>
      </c>
      <c r="D6" s="703">
        <v>2556</v>
      </c>
      <c r="E6" s="703">
        <v>2557</v>
      </c>
      <c r="F6" s="703">
        <v>2558</v>
      </c>
      <c r="G6" s="703">
        <v>2559</v>
      </c>
      <c r="H6" s="703">
        <v>2560</v>
      </c>
      <c r="I6" s="703">
        <v>2561</v>
      </c>
      <c r="J6" s="703">
        <v>2562</v>
      </c>
      <c r="K6" s="703">
        <v>2563</v>
      </c>
      <c r="L6" s="703">
        <v>2564</v>
      </c>
      <c r="M6" s="703">
        <v>2565</v>
      </c>
      <c r="N6" s="703">
        <v>2566</v>
      </c>
      <c r="O6" s="705" t="s">
        <v>490</v>
      </c>
      <c r="P6" s="706"/>
      <c r="Q6" s="706"/>
      <c r="R6" s="706"/>
      <c r="S6" s="706"/>
      <c r="T6" s="707"/>
    </row>
    <row r="7" spans="1:57">
      <c r="A7" s="703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457">
        <v>2561</v>
      </c>
      <c r="P7" s="457">
        <v>2562</v>
      </c>
      <c r="Q7" s="457">
        <v>2563</v>
      </c>
      <c r="R7" s="457">
        <v>2564</v>
      </c>
      <c r="S7" s="457">
        <v>2565</v>
      </c>
      <c r="T7" s="457">
        <v>2566</v>
      </c>
    </row>
    <row r="8" spans="1:57">
      <c r="A8" s="458" t="s">
        <v>491</v>
      </c>
      <c r="B8" s="459">
        <v>0</v>
      </c>
      <c r="C8" s="460">
        <v>15.336</v>
      </c>
      <c r="D8" s="460">
        <v>19.794</v>
      </c>
      <c r="E8" s="460">
        <v>38.968000000000004</v>
      </c>
      <c r="F8" s="460">
        <v>50.027000000000001</v>
      </c>
      <c r="G8" s="460">
        <v>567.79300000000001</v>
      </c>
      <c r="H8" s="461">
        <v>143.39260200000001</v>
      </c>
      <c r="I8" s="461">
        <v>125.029</v>
      </c>
      <c r="J8" s="461">
        <v>71.126000000000005</v>
      </c>
      <c r="K8" s="462">
        <v>11.32</v>
      </c>
      <c r="L8" s="462">
        <v>0</v>
      </c>
      <c r="M8" s="462">
        <v>19</v>
      </c>
      <c r="N8" s="462"/>
      <c r="O8" s="462">
        <f t="shared" ref="O8:P11" si="0">(+I8-H8)*100/H8</f>
        <v>-12.806519823107759</v>
      </c>
      <c r="P8" s="462">
        <f t="shared" si="0"/>
        <v>-43.112397923681698</v>
      </c>
      <c r="Q8" s="462">
        <f>+(K8-J8)*100/J8</f>
        <v>-84.084582290582915</v>
      </c>
      <c r="R8" s="462">
        <f>+(L8-K8)*100/K8</f>
        <v>-100</v>
      </c>
      <c r="S8" s="462">
        <f>+(M8-L8)*100/1</f>
        <v>1900</v>
      </c>
      <c r="T8" s="462">
        <f>+(N8-M8)*100/1</f>
        <v>-1900</v>
      </c>
    </row>
    <row r="9" spans="1:57">
      <c r="A9" s="458" t="s">
        <v>492</v>
      </c>
      <c r="B9" s="459">
        <v>0</v>
      </c>
      <c r="C9" s="461">
        <v>15.423999999999999</v>
      </c>
      <c r="D9" s="461">
        <v>19.611999999999998</v>
      </c>
      <c r="E9" s="461">
        <v>49.899000000000001</v>
      </c>
      <c r="F9" s="461">
        <v>41.389000000000003</v>
      </c>
      <c r="G9" s="463">
        <v>39.673999999999999</v>
      </c>
      <c r="H9" s="461">
        <v>46.481929999999998</v>
      </c>
      <c r="I9" s="461">
        <v>32.442</v>
      </c>
      <c r="J9" s="461">
        <v>21.234000000000002</v>
      </c>
      <c r="K9" s="462">
        <v>4.5199999999999996</v>
      </c>
      <c r="L9" s="462">
        <v>0</v>
      </c>
      <c r="M9" s="462">
        <v>2.69</v>
      </c>
      <c r="N9" s="462"/>
      <c r="O9" s="462">
        <f t="shared" si="0"/>
        <v>-30.205135630125515</v>
      </c>
      <c r="P9" s="462">
        <f t="shared" si="0"/>
        <v>-34.547808396523017</v>
      </c>
      <c r="Q9" s="462">
        <f>+(K9-J9)*100/J9</f>
        <v>-78.71338419515871</v>
      </c>
      <c r="R9" s="462">
        <f t="shared" ref="R9:R11" si="1">+(L9-K9)*100/K9</f>
        <v>-100</v>
      </c>
      <c r="S9" s="462">
        <f>+(M9-L9)*100/1</f>
        <v>269</v>
      </c>
      <c r="T9" s="462">
        <f>+(N9-M9)*100/1</f>
        <v>-269</v>
      </c>
    </row>
    <row r="10" spans="1:57">
      <c r="A10" s="458" t="s">
        <v>493</v>
      </c>
      <c r="B10" s="459">
        <v>0</v>
      </c>
      <c r="C10" s="460">
        <v>-4.4580000000000002</v>
      </c>
      <c r="D10" s="460">
        <v>0.182</v>
      </c>
      <c r="E10" s="460">
        <v>-10.930999999999999</v>
      </c>
      <c r="F10" s="460">
        <v>8.6370000000000005</v>
      </c>
      <c r="G10" s="460">
        <v>528.11900000000003</v>
      </c>
      <c r="H10" s="461">
        <v>96.910672000000005</v>
      </c>
      <c r="I10" s="461">
        <v>92.587000000000003</v>
      </c>
      <c r="J10" s="461">
        <v>49.892000000000003</v>
      </c>
      <c r="K10" s="462">
        <v>6.79</v>
      </c>
      <c r="L10" s="462">
        <v>0</v>
      </c>
      <c r="M10" s="462">
        <v>17.21</v>
      </c>
      <c r="N10" s="462"/>
      <c r="O10" s="462">
        <f t="shared" si="0"/>
        <v>-4.4615024442302929</v>
      </c>
      <c r="P10" s="462">
        <f t="shared" si="0"/>
        <v>-46.113385248469008</v>
      </c>
      <c r="Q10" s="462">
        <f>+(K10-J10)*100/J10</f>
        <v>-86.390603704000654</v>
      </c>
      <c r="R10" s="462">
        <f t="shared" si="1"/>
        <v>-100</v>
      </c>
      <c r="S10" s="462">
        <f t="shared" ref="S10:T11" si="2">+(M10-L10)*100/1</f>
        <v>1721</v>
      </c>
      <c r="T10" s="462">
        <f t="shared" si="2"/>
        <v>-1721</v>
      </c>
    </row>
    <row r="11" spans="1:57">
      <c r="A11" s="458" t="s">
        <v>494</v>
      </c>
      <c r="B11" s="459">
        <v>0</v>
      </c>
      <c r="C11" s="460">
        <v>30.76</v>
      </c>
      <c r="D11" s="460">
        <v>46.713000000000001</v>
      </c>
      <c r="E11" s="460">
        <v>88.867000000000004</v>
      </c>
      <c r="F11" s="460">
        <v>92.876999999999995</v>
      </c>
      <c r="G11" s="460">
        <v>602.46799999999996</v>
      </c>
      <c r="H11" s="461">
        <v>189.87453199999999</v>
      </c>
      <c r="I11" s="461">
        <v>157.47200000000001</v>
      </c>
      <c r="J11" s="461">
        <v>92.36</v>
      </c>
      <c r="K11" s="462">
        <v>15.84</v>
      </c>
      <c r="L11" s="462">
        <v>0</v>
      </c>
      <c r="M11" s="462">
        <v>22.59</v>
      </c>
      <c r="N11" s="462"/>
      <c r="O11" s="462">
        <f t="shared" si="0"/>
        <v>-17.065233372109105</v>
      </c>
      <c r="P11" s="462">
        <f t="shared" si="0"/>
        <v>-41.348303190408458</v>
      </c>
      <c r="Q11" s="462">
        <f>+(K11-J11)*100/J11</f>
        <v>-82.849718492854052</v>
      </c>
      <c r="R11" s="462">
        <f t="shared" si="1"/>
        <v>-100</v>
      </c>
      <c r="S11" s="462">
        <f t="shared" si="2"/>
        <v>2259</v>
      </c>
      <c r="T11" s="462">
        <f t="shared" si="2"/>
        <v>-2259</v>
      </c>
    </row>
    <row r="12" spans="1:57" ht="21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2"/>
      <c r="Q12" s="471"/>
      <c r="R12" s="471"/>
      <c r="S12" s="471"/>
    </row>
    <row r="13" spans="1:57">
      <c r="A13" s="713" t="s">
        <v>138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5"/>
    </row>
    <row r="14" spans="1:57" s="465" customFormat="1">
      <c r="A14" s="704" t="s">
        <v>489</v>
      </c>
      <c r="B14" s="716">
        <v>2554</v>
      </c>
      <c r="C14" s="704">
        <v>2555</v>
      </c>
      <c r="D14" s="704">
        <v>2556</v>
      </c>
      <c r="E14" s="704">
        <v>2557</v>
      </c>
      <c r="F14" s="704">
        <v>2558</v>
      </c>
      <c r="G14" s="704">
        <v>2559</v>
      </c>
      <c r="H14" s="704">
        <v>2560</v>
      </c>
      <c r="I14" s="704">
        <v>2561</v>
      </c>
      <c r="J14" s="704">
        <v>2562</v>
      </c>
      <c r="K14" s="704">
        <v>2563</v>
      </c>
      <c r="L14" s="704">
        <v>2564</v>
      </c>
      <c r="M14" s="704">
        <v>2565</v>
      </c>
      <c r="N14" s="704">
        <v>2566</v>
      </c>
      <c r="O14" s="708" t="s">
        <v>490</v>
      </c>
      <c r="P14" s="709"/>
      <c r="Q14" s="709"/>
      <c r="R14" s="709"/>
      <c r="S14" s="709"/>
      <c r="T14" s="709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s="465" customFormat="1">
      <c r="A15" s="704"/>
      <c r="B15" s="716"/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464">
        <v>2561</v>
      </c>
      <c r="P15" s="464">
        <v>2562</v>
      </c>
      <c r="Q15" s="464">
        <v>2563</v>
      </c>
      <c r="R15" s="464">
        <v>2564</v>
      </c>
      <c r="S15" s="464">
        <v>2565</v>
      </c>
      <c r="T15" s="464">
        <v>2566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>
      <c r="A16" s="458" t="s">
        <v>491</v>
      </c>
      <c r="B16" s="460">
        <v>755.99</v>
      </c>
      <c r="C16" s="466">
        <v>1253.3399999999999</v>
      </c>
      <c r="D16" s="466">
        <v>1910.64</v>
      </c>
      <c r="E16" s="466">
        <v>2369.87</v>
      </c>
      <c r="F16" s="466">
        <v>2108.7600000000002</v>
      </c>
      <c r="G16" s="466">
        <v>1281.5610710000001</v>
      </c>
      <c r="H16" s="466">
        <v>952.75</v>
      </c>
      <c r="I16" s="467">
        <v>3444.87</v>
      </c>
      <c r="J16" s="468">
        <v>5797.24</v>
      </c>
      <c r="K16" s="462">
        <v>14093.59</v>
      </c>
      <c r="L16" s="462">
        <v>8698.36</v>
      </c>
      <c r="M16" s="462">
        <v>7277.34</v>
      </c>
      <c r="N16" s="462"/>
      <c r="O16" s="462">
        <f t="shared" ref="O16:P19" si="3">(+I16-H16)*100/H16</f>
        <v>261.57124114405667</v>
      </c>
      <c r="P16" s="462">
        <f t="shared" si="3"/>
        <v>68.286176256288343</v>
      </c>
      <c r="Q16" s="462">
        <f>+(K16-J16)*100/J16</f>
        <v>143.10861720404884</v>
      </c>
      <c r="R16" s="462">
        <f>+(L16-K16)*100/K16</f>
        <v>-38.281445678496397</v>
      </c>
      <c r="S16" s="462">
        <f>+(M16-L16)*100/L16</f>
        <v>-16.336642769441603</v>
      </c>
      <c r="T16" s="462">
        <f>+(N16-M16)*100/M16</f>
        <v>-100</v>
      </c>
    </row>
    <row r="17" spans="1:20">
      <c r="A17" s="458" t="s">
        <v>492</v>
      </c>
      <c r="B17" s="460">
        <v>53.85</v>
      </c>
      <c r="C17" s="460">
        <v>190.92</v>
      </c>
      <c r="D17" s="460">
        <v>269.5</v>
      </c>
      <c r="E17" s="460">
        <v>443.18</v>
      </c>
      <c r="F17" s="460">
        <v>983.65</v>
      </c>
      <c r="G17" s="466">
        <v>2699.5961795899998</v>
      </c>
      <c r="H17" s="466">
        <v>2349</v>
      </c>
      <c r="I17" s="467">
        <v>2142.62</v>
      </c>
      <c r="J17" s="468">
        <v>2550.4699999999998</v>
      </c>
      <c r="K17" s="462">
        <v>3027.63</v>
      </c>
      <c r="L17" s="462">
        <v>1468.43</v>
      </c>
      <c r="M17" s="462">
        <v>2631.77</v>
      </c>
      <c r="N17" s="462"/>
      <c r="O17" s="462">
        <f t="shared" si="3"/>
        <v>-8.7858663260962153</v>
      </c>
      <c r="P17" s="462">
        <f t="shared" si="3"/>
        <v>19.035106551791728</v>
      </c>
      <c r="Q17" s="462">
        <f>+(K17-J17)*100/J17</f>
        <v>18.7087085909656</v>
      </c>
      <c r="R17" s="462">
        <f t="shared" ref="R17:T19" si="4">+(L17-K17)*100/K17</f>
        <v>-51.499027291974251</v>
      </c>
      <c r="S17" s="462">
        <f t="shared" si="4"/>
        <v>79.223388244587738</v>
      </c>
      <c r="T17" s="462">
        <f t="shared" si="4"/>
        <v>-100</v>
      </c>
    </row>
    <row r="18" spans="1:20">
      <c r="A18" s="458" t="s">
        <v>493</v>
      </c>
      <c r="B18" s="460">
        <v>563.58000000000004</v>
      </c>
      <c r="C18" s="460">
        <v>715.66</v>
      </c>
      <c r="D18" s="460">
        <v>863.61</v>
      </c>
      <c r="E18" s="466">
        <v>1926.69</v>
      </c>
      <c r="F18" s="466">
        <v>1125.0899999999999</v>
      </c>
      <c r="G18" s="466">
        <f>+G16-G17</f>
        <v>-1418.0351085899997</v>
      </c>
      <c r="H18" s="466">
        <v>-1396.25</v>
      </c>
      <c r="I18" s="467">
        <v>1302.25</v>
      </c>
      <c r="J18" s="468">
        <v>3246.77</v>
      </c>
      <c r="K18" s="462">
        <v>11065.96</v>
      </c>
      <c r="L18" s="462">
        <v>7229.93</v>
      </c>
      <c r="M18" s="462">
        <v>4645.58</v>
      </c>
      <c r="N18" s="462"/>
      <c r="O18" s="462">
        <f t="shared" si="3"/>
        <v>-193.2676812891674</v>
      </c>
      <c r="P18" s="462">
        <f t="shared" si="3"/>
        <v>149.32002303705127</v>
      </c>
      <c r="Q18" s="462">
        <f>+(K18-J18)*100/J18</f>
        <v>240.82980931818389</v>
      </c>
      <c r="R18" s="462">
        <f t="shared" si="4"/>
        <v>-34.66513524357579</v>
      </c>
      <c r="S18" s="462">
        <f t="shared" si="4"/>
        <v>-35.745159358389365</v>
      </c>
      <c r="T18" s="462">
        <f t="shared" si="4"/>
        <v>-100</v>
      </c>
    </row>
    <row r="19" spans="1:20">
      <c r="A19" s="458" t="s">
        <v>494</v>
      </c>
      <c r="B19" s="460">
        <v>638.80999999999995</v>
      </c>
      <c r="C19" s="466">
        <v>1061.69</v>
      </c>
      <c r="D19" s="466">
        <v>1273.06</v>
      </c>
      <c r="E19" s="466">
        <v>2813.05</v>
      </c>
      <c r="F19" s="466">
        <v>3092.4</v>
      </c>
      <c r="G19" s="466">
        <f>+G16+G17</f>
        <v>3981.1572505899999</v>
      </c>
      <c r="H19" s="466">
        <v>3301.75</v>
      </c>
      <c r="I19" s="467">
        <v>5587.49</v>
      </c>
      <c r="J19" s="468">
        <v>8347.7099999999991</v>
      </c>
      <c r="K19" s="462">
        <v>17121.22</v>
      </c>
      <c r="L19" s="462">
        <v>10166.790000000001</v>
      </c>
      <c r="M19" s="462">
        <v>9909.11</v>
      </c>
      <c r="N19" s="462"/>
      <c r="O19" s="462">
        <f t="shared" si="3"/>
        <v>69.228136594230321</v>
      </c>
      <c r="P19" s="462">
        <f t="shared" si="3"/>
        <v>49.399998926172564</v>
      </c>
      <c r="Q19" s="462">
        <f>+(K19-J19)*100/J19</f>
        <v>105.10080009966809</v>
      </c>
      <c r="R19" s="462">
        <f t="shared" si="4"/>
        <v>-40.618775998439361</v>
      </c>
      <c r="S19" s="462">
        <f t="shared" si="4"/>
        <v>-2.5345266303326839</v>
      </c>
      <c r="T19" s="462">
        <f t="shared" si="4"/>
        <v>-100</v>
      </c>
    </row>
    <row r="20" spans="1:20" ht="21">
      <c r="A20" s="25" t="s">
        <v>495</v>
      </c>
      <c r="F20" s="469"/>
      <c r="G20" s="469"/>
      <c r="P20" s="470"/>
    </row>
  </sheetData>
  <mergeCells count="32">
    <mergeCell ref="L6:L7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14:G15"/>
    <mergeCell ref="H14:H15"/>
    <mergeCell ref="I14:I15"/>
    <mergeCell ref="J6:J7"/>
    <mergeCell ref="K6:K7"/>
    <mergeCell ref="N6:N7"/>
    <mergeCell ref="N14:N15"/>
    <mergeCell ref="O6:T6"/>
    <mergeCell ref="O14:T14"/>
    <mergeCell ref="A5:T5"/>
    <mergeCell ref="A13:T13"/>
    <mergeCell ref="J14:J15"/>
    <mergeCell ref="K14:K15"/>
    <mergeCell ref="L14:L15"/>
    <mergeCell ref="M14:M15"/>
    <mergeCell ref="A14:A15"/>
    <mergeCell ref="B14:B15"/>
    <mergeCell ref="C14:C15"/>
    <mergeCell ref="D14:D15"/>
    <mergeCell ref="E14:E15"/>
    <mergeCell ref="F14:F15"/>
  </mergeCells>
  <pageMargins left="0.70866141732283472" right="0.70866141732283472" top="0.15748031496062992" bottom="0.15748031496062992" header="0.11811023622047245" footer="0.11811023622047245"/>
  <pageSetup paperSize="9" scale="6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DB2F-9FC6-43D5-80BE-631C7CD9B9D2}">
  <sheetPr>
    <tabColor rgb="FFFF0000"/>
  </sheetPr>
  <dimension ref="A1:R13"/>
  <sheetViews>
    <sheetView zoomScale="85" zoomScaleNormal="85" workbookViewId="0">
      <selection activeCell="I20" sqref="I20"/>
    </sheetView>
  </sheetViews>
  <sheetFormatPr defaultColWidth="9" defaultRowHeight="21"/>
  <cols>
    <col min="1" max="1" width="9" style="23"/>
    <col min="2" max="2" width="40.42578125" style="23" customWidth="1"/>
    <col min="3" max="8" width="12.7109375" style="476" customWidth="1"/>
    <col min="9" max="9" width="13.85546875" style="476" bestFit="1" customWidth="1"/>
    <col min="10" max="10" width="9.5703125" style="23" customWidth="1"/>
    <col min="11" max="16" width="7.140625" style="23" customWidth="1"/>
    <col min="17" max="18" width="12.7109375" style="23" customWidth="1"/>
    <col min="19" max="16384" width="9" style="23"/>
  </cols>
  <sheetData>
    <row r="1" spans="1:18">
      <c r="B1" s="627" t="s">
        <v>88</v>
      </c>
      <c r="C1" s="627"/>
      <c r="D1" s="627"/>
      <c r="E1" s="627"/>
      <c r="F1" s="627"/>
      <c r="G1" s="627"/>
      <c r="H1" s="627"/>
      <c r="I1" s="627"/>
    </row>
    <row r="2" spans="1:18">
      <c r="B2" s="23" t="s">
        <v>496</v>
      </c>
      <c r="C2" s="473"/>
      <c r="D2" s="474"/>
      <c r="E2" s="473"/>
      <c r="F2" s="475"/>
      <c r="G2" s="475"/>
      <c r="H2" s="475"/>
      <c r="I2" s="473"/>
    </row>
    <row r="3" spans="1:18">
      <c r="B3" s="23" t="s">
        <v>64</v>
      </c>
      <c r="C3" s="22"/>
      <c r="D3" s="474"/>
      <c r="E3" s="473"/>
      <c r="F3" s="474"/>
      <c r="G3" s="474"/>
      <c r="H3" s="474"/>
      <c r="I3" s="473"/>
    </row>
    <row r="5" spans="1:18" s="476" customFormat="1">
      <c r="A5" s="23"/>
      <c r="B5" s="717" t="s">
        <v>497</v>
      </c>
      <c r="C5" s="718" t="s">
        <v>173</v>
      </c>
      <c r="D5" s="719"/>
      <c r="E5" s="719"/>
      <c r="F5" s="719"/>
      <c r="G5" s="720"/>
      <c r="J5" s="23"/>
      <c r="K5" s="23"/>
      <c r="L5" s="23"/>
      <c r="M5" s="23"/>
      <c r="N5" s="23"/>
      <c r="O5" s="23"/>
      <c r="P5" s="23"/>
      <c r="Q5" s="23"/>
      <c r="R5" s="23"/>
    </row>
    <row r="6" spans="1:18" s="476" customFormat="1">
      <c r="A6" s="23"/>
      <c r="B6" s="717"/>
      <c r="C6" s="477" t="s">
        <v>136</v>
      </c>
      <c r="D6" s="477" t="s">
        <v>98</v>
      </c>
      <c r="E6" s="477" t="s">
        <v>137</v>
      </c>
      <c r="F6" s="477" t="s">
        <v>100</v>
      </c>
      <c r="G6" s="477" t="s">
        <v>138</v>
      </c>
      <c r="J6" s="23"/>
      <c r="K6" s="23"/>
      <c r="L6" s="23"/>
      <c r="M6" s="23"/>
      <c r="N6" s="23"/>
      <c r="O6" s="23"/>
      <c r="P6" s="23"/>
      <c r="Q6" s="23"/>
      <c r="R6" s="23"/>
    </row>
    <row r="7" spans="1:18" s="476" customFormat="1">
      <c r="A7" s="23"/>
      <c r="B7" s="478" t="s">
        <v>498</v>
      </c>
      <c r="C7" s="82">
        <f>SUM(D7:H7)</f>
        <v>0</v>
      </c>
      <c r="D7" s="82"/>
      <c r="E7" s="82"/>
      <c r="F7" s="483"/>
      <c r="G7" s="74"/>
      <c r="J7" s="23"/>
      <c r="K7" s="23"/>
      <c r="L7" s="23"/>
      <c r="M7" s="23"/>
      <c r="N7" s="23"/>
      <c r="O7" s="23"/>
      <c r="P7" s="23"/>
      <c r="Q7" s="23"/>
      <c r="R7" s="23"/>
    </row>
    <row r="8" spans="1:18" s="476" customFormat="1">
      <c r="A8" s="23"/>
      <c r="B8" s="478" t="s">
        <v>499</v>
      </c>
      <c r="C8" s="82">
        <f>SUM(D8:H8)</f>
        <v>0</v>
      </c>
      <c r="D8" s="82"/>
      <c r="E8" s="82"/>
      <c r="F8" s="483"/>
      <c r="G8" s="74"/>
      <c r="J8" s="23"/>
      <c r="K8" s="23"/>
      <c r="L8" s="23"/>
      <c r="M8" s="23"/>
      <c r="N8" s="23"/>
      <c r="O8" s="23"/>
      <c r="P8" s="23"/>
      <c r="Q8" s="23"/>
      <c r="R8" s="23"/>
    </row>
    <row r="9" spans="1:18" s="476" customFormat="1">
      <c r="A9" s="23"/>
      <c r="B9" s="478" t="s">
        <v>500</v>
      </c>
      <c r="C9" s="82">
        <f>SUM(D9:H9)</f>
        <v>0</v>
      </c>
      <c r="D9" s="82"/>
      <c r="E9" s="82"/>
      <c r="F9" s="483"/>
      <c r="G9" s="74"/>
      <c r="J9" s="23"/>
      <c r="K9" s="23"/>
      <c r="L9" s="23"/>
      <c r="M9" s="23"/>
      <c r="N9" s="23"/>
      <c r="O9" s="23"/>
      <c r="P9" s="23"/>
      <c r="Q9" s="23"/>
      <c r="R9" s="23"/>
    </row>
    <row r="10" spans="1:18" s="476" customFormat="1">
      <c r="A10" s="23"/>
      <c r="B10" s="478" t="s">
        <v>501</v>
      </c>
      <c r="C10" s="82">
        <f>SUM(D10:H10)</f>
        <v>0</v>
      </c>
      <c r="D10" s="82"/>
      <c r="E10" s="82"/>
      <c r="F10" s="483"/>
      <c r="G10" s="74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476" customFormat="1">
      <c r="A11" s="23"/>
      <c r="B11" s="478" t="s">
        <v>502</v>
      </c>
      <c r="C11" s="82">
        <f>SUM(D11:H11)</f>
        <v>0</v>
      </c>
      <c r="D11" s="82"/>
      <c r="E11" s="82"/>
      <c r="F11" s="483"/>
      <c r="G11" s="74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476" customFormat="1">
      <c r="A12" s="23"/>
      <c r="B12" s="479" t="s">
        <v>161</v>
      </c>
      <c r="C12" s="480">
        <f>SUM(C7:C11)</f>
        <v>0</v>
      </c>
      <c r="D12" s="480">
        <f>SUM(D7:D11)</f>
        <v>0</v>
      </c>
      <c r="E12" s="480">
        <f>SUM(E7:E11)</f>
        <v>0</v>
      </c>
      <c r="F12" s="480">
        <f>SUM(F7:F11)</f>
        <v>0</v>
      </c>
      <c r="G12" s="480">
        <f>SUM(G7:G11)</f>
        <v>0</v>
      </c>
      <c r="J12" s="23"/>
      <c r="K12" s="23"/>
      <c r="L12" s="23"/>
      <c r="M12" s="23"/>
      <c r="N12" s="23"/>
      <c r="O12" s="23"/>
      <c r="P12" s="23"/>
      <c r="Q12" s="23"/>
      <c r="R12" s="23"/>
    </row>
    <row r="13" spans="1:18" s="476" customFormat="1">
      <c r="A13" s="23"/>
      <c r="B13" s="23" t="s">
        <v>503</v>
      </c>
      <c r="J13" s="23"/>
      <c r="K13" s="23"/>
      <c r="L13" s="23"/>
      <c r="M13" s="23"/>
      <c r="N13" s="23"/>
      <c r="O13" s="23"/>
      <c r="P13" s="23"/>
      <c r="Q13" s="23"/>
      <c r="R13" s="23"/>
    </row>
  </sheetData>
  <mergeCells count="3">
    <mergeCell ref="B5:B6"/>
    <mergeCell ref="C5:G5"/>
    <mergeCell ref="B1:I1"/>
  </mergeCells>
  <pageMargins left="0.11811023622047245" right="0.31496062992125984" top="0.15748031496062992" bottom="0.19685039370078741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A8484-EA7D-4457-B473-DC34764951B0}">
  <sheetPr>
    <tabColor rgb="FFFF0000"/>
  </sheetPr>
  <dimension ref="A1:G19"/>
  <sheetViews>
    <sheetView zoomScale="87" zoomScaleNormal="87" zoomScaleSheetLayoutView="100" workbookViewId="0">
      <selection activeCell="G14" sqref="G14"/>
    </sheetView>
  </sheetViews>
  <sheetFormatPr defaultColWidth="9" defaultRowHeight="21"/>
  <cols>
    <col min="1" max="1" width="40.42578125" style="23" customWidth="1"/>
    <col min="2" max="2" width="12" style="476" customWidth="1"/>
    <col min="3" max="5" width="11" style="476" bestFit="1" customWidth="1"/>
    <col min="6" max="6" width="11" style="476" customWidth="1"/>
    <col min="7" max="7" width="11" style="476" bestFit="1" customWidth="1"/>
    <col min="8" max="16384" width="9" style="23"/>
  </cols>
  <sheetData>
    <row r="1" spans="1:7">
      <c r="A1" s="627" t="s">
        <v>88</v>
      </c>
      <c r="B1" s="627"/>
      <c r="C1" s="627"/>
      <c r="D1" s="627"/>
      <c r="E1" s="627"/>
      <c r="F1" s="627"/>
      <c r="G1" s="627"/>
    </row>
    <row r="2" spans="1:7">
      <c r="A2" s="23" t="s">
        <v>23</v>
      </c>
      <c r="B2" s="473"/>
      <c r="C2" s="474"/>
      <c r="D2" s="473"/>
      <c r="E2" s="475"/>
      <c r="F2" s="475"/>
      <c r="G2" s="473"/>
    </row>
    <row r="3" spans="1:7">
      <c r="A3" s="23" t="s">
        <v>504</v>
      </c>
      <c r="B3" s="22"/>
      <c r="C3" s="474"/>
      <c r="D3" s="473"/>
      <c r="E3" s="474"/>
      <c r="F3" s="474"/>
      <c r="G3" s="473"/>
    </row>
    <row r="5" spans="1:7">
      <c r="A5" s="633" t="s">
        <v>515</v>
      </c>
      <c r="B5" s="633"/>
      <c r="C5" s="633"/>
      <c r="D5" s="633"/>
      <c r="E5" s="633"/>
      <c r="F5" s="633"/>
      <c r="G5" s="633"/>
    </row>
    <row r="6" spans="1:7" ht="56.25">
      <c r="A6" s="91" t="s">
        <v>505</v>
      </c>
      <c r="B6" s="91" t="s">
        <v>506</v>
      </c>
      <c r="C6" s="91" t="s">
        <v>507</v>
      </c>
      <c r="D6" s="91" t="s">
        <v>508</v>
      </c>
      <c r="E6" s="71" t="s">
        <v>509</v>
      </c>
      <c r="F6" s="484" t="s">
        <v>510</v>
      </c>
      <c r="G6" s="71" t="s">
        <v>603</v>
      </c>
    </row>
    <row r="7" spans="1:7">
      <c r="A7" s="478" t="s">
        <v>511</v>
      </c>
      <c r="B7" s="410">
        <v>67</v>
      </c>
      <c r="C7" s="410">
        <v>270</v>
      </c>
      <c r="D7" s="410">
        <v>439</v>
      </c>
      <c r="E7" s="410">
        <v>30</v>
      </c>
      <c r="F7" s="31" t="s">
        <v>182</v>
      </c>
      <c r="G7" s="486" t="s">
        <v>514</v>
      </c>
    </row>
    <row r="8" spans="1:7">
      <c r="A8" s="478" t="s">
        <v>512</v>
      </c>
      <c r="B8" s="410"/>
      <c r="C8" s="410"/>
      <c r="D8" s="410"/>
      <c r="E8" s="410"/>
      <c r="F8" s="410"/>
      <c r="G8" s="410"/>
    </row>
    <row r="9" spans="1:7">
      <c r="A9" s="478" t="s">
        <v>465</v>
      </c>
      <c r="B9" s="482">
        <v>16</v>
      </c>
      <c r="C9" s="482">
        <v>272</v>
      </c>
      <c r="D9" s="482">
        <v>177</v>
      </c>
      <c r="E9" s="486">
        <v>150</v>
      </c>
      <c r="F9" s="486" t="s">
        <v>399</v>
      </c>
      <c r="G9" s="485">
        <v>2.5</v>
      </c>
    </row>
    <row r="10" spans="1:7">
      <c r="A10" s="478" t="s">
        <v>479</v>
      </c>
      <c r="B10" s="482"/>
      <c r="C10" s="482"/>
      <c r="D10" s="482"/>
      <c r="E10" s="486"/>
      <c r="F10" s="486"/>
      <c r="G10" s="485"/>
    </row>
    <row r="11" spans="1:7">
      <c r="A11" s="23" t="s">
        <v>513</v>
      </c>
      <c r="G11" s="476">
        <f>AVERAGE(G7:G10)</f>
        <v>2.5</v>
      </c>
    </row>
    <row r="13" spans="1:7">
      <c r="A13" s="633" t="s">
        <v>516</v>
      </c>
      <c r="B13" s="633"/>
      <c r="C13" s="633"/>
      <c r="D13" s="633"/>
      <c r="E13" s="633"/>
      <c r="F13" s="633"/>
      <c r="G13" s="633"/>
    </row>
    <row r="14" spans="1:7" ht="56.25">
      <c r="A14" s="91" t="s">
        <v>505</v>
      </c>
      <c r="B14" s="91" t="s">
        <v>506</v>
      </c>
      <c r="C14" s="91" t="s">
        <v>507</v>
      </c>
      <c r="D14" s="91" t="s">
        <v>508</v>
      </c>
      <c r="E14" s="71" t="s">
        <v>509</v>
      </c>
      <c r="F14" s="484" t="s">
        <v>510</v>
      </c>
      <c r="G14" s="71" t="s">
        <v>603</v>
      </c>
    </row>
    <row r="15" spans="1:7">
      <c r="A15" s="478" t="s">
        <v>511</v>
      </c>
      <c r="B15" s="410"/>
      <c r="C15" s="410"/>
      <c r="D15" s="410"/>
      <c r="E15" s="410"/>
      <c r="F15" s="31"/>
      <c r="G15" s="486"/>
    </row>
    <row r="16" spans="1:7">
      <c r="A16" s="478" t="s">
        <v>512</v>
      </c>
      <c r="B16" s="410"/>
      <c r="C16" s="410"/>
      <c r="D16" s="410"/>
      <c r="E16" s="410"/>
      <c r="F16" s="410"/>
      <c r="G16" s="410"/>
    </row>
    <row r="17" spans="1:7">
      <c r="A17" s="478" t="s">
        <v>465</v>
      </c>
      <c r="B17" s="482"/>
      <c r="C17" s="482"/>
      <c r="D17" s="482"/>
      <c r="E17" s="486"/>
      <c r="F17" s="486"/>
      <c r="G17" s="485"/>
    </row>
    <row r="18" spans="1:7">
      <c r="A18" s="478" t="s">
        <v>479</v>
      </c>
      <c r="B18" s="482"/>
      <c r="C18" s="482"/>
      <c r="D18" s="482"/>
      <c r="E18" s="486"/>
      <c r="F18" s="486"/>
      <c r="G18" s="485"/>
    </row>
    <row r="19" spans="1:7">
      <c r="A19" s="23" t="s">
        <v>513</v>
      </c>
      <c r="G19" s="476" t="e">
        <f>AVERAGE(G15:G18)</f>
        <v>#DIV/0!</v>
      </c>
    </row>
  </sheetData>
  <mergeCells count="3">
    <mergeCell ref="A5:G5"/>
    <mergeCell ref="A13:G13"/>
    <mergeCell ref="A1:G1"/>
  </mergeCell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E9EE-4C0E-4078-BC74-6CB703B9406C}">
  <sheetPr>
    <tabColor rgb="FFFF0000"/>
  </sheetPr>
  <dimension ref="B1:O30"/>
  <sheetViews>
    <sheetView topLeftCell="A16" zoomScaleNormal="100" zoomScaleSheetLayoutView="100" workbookViewId="0">
      <selection activeCell="E12" sqref="E12"/>
    </sheetView>
  </sheetViews>
  <sheetFormatPr defaultColWidth="9" defaultRowHeight="21"/>
  <cols>
    <col min="1" max="1" width="2.28515625" style="23" customWidth="1"/>
    <col min="2" max="2" width="48.42578125" style="23" customWidth="1"/>
    <col min="3" max="3" width="14" style="23" customWidth="1"/>
    <col min="4" max="4" width="14.140625" style="50" customWidth="1"/>
    <col min="5" max="5" width="14.140625" style="23" customWidth="1"/>
    <col min="6" max="6" width="15.5703125" style="50" customWidth="1"/>
    <col min="7" max="12" width="14.28515625" style="23" customWidth="1"/>
    <col min="13" max="13" width="19" style="23" customWidth="1"/>
    <col min="14" max="15" width="14.28515625" style="23" customWidth="1"/>
    <col min="16" max="16" width="16.140625" style="23" customWidth="1"/>
    <col min="17" max="18" width="12.42578125" style="23" bestFit="1" customWidth="1"/>
    <col min="19" max="19" width="9" style="23"/>
    <col min="20" max="20" width="12.7109375" style="23" bestFit="1" customWidth="1"/>
    <col min="21" max="21" width="9" style="23"/>
    <col min="22" max="22" width="18.42578125" style="23" customWidth="1"/>
    <col min="23" max="16384" width="9" style="23"/>
  </cols>
  <sheetData>
    <row r="1" spans="2:15">
      <c r="B1" s="667" t="s">
        <v>239</v>
      </c>
      <c r="C1" s="667"/>
      <c r="D1" s="667"/>
      <c r="E1" s="667"/>
      <c r="F1" s="667"/>
      <c r="G1" s="667"/>
      <c r="H1" s="239"/>
      <c r="I1" s="239"/>
      <c r="J1" s="239"/>
      <c r="K1" s="239"/>
      <c r="L1" s="239"/>
      <c r="M1" s="239"/>
      <c r="N1" s="239"/>
      <c r="O1" s="239"/>
    </row>
    <row r="2" spans="2:15">
      <c r="B2" s="23" t="s">
        <v>23</v>
      </c>
      <c r="C2" s="383"/>
      <c r="D2" s="83"/>
      <c r="E2" s="383"/>
      <c r="F2" s="505"/>
      <c r="G2" s="383"/>
      <c r="H2" s="383"/>
      <c r="I2" s="383"/>
      <c r="J2" s="383"/>
      <c r="K2" s="383"/>
      <c r="L2" s="383"/>
      <c r="M2" s="383"/>
      <c r="N2" s="383"/>
      <c r="O2" s="383"/>
    </row>
    <row r="3" spans="2:15">
      <c r="B3" s="23" t="s">
        <v>527</v>
      </c>
      <c r="D3" s="83"/>
      <c r="E3" s="383"/>
      <c r="F3" s="83"/>
      <c r="G3" s="383"/>
      <c r="H3" s="383"/>
      <c r="I3" s="383"/>
      <c r="J3" s="383"/>
      <c r="K3" s="383"/>
      <c r="L3" s="383"/>
      <c r="M3" s="383"/>
      <c r="N3" s="383"/>
      <c r="O3" s="383"/>
    </row>
    <row r="4" spans="2:15">
      <c r="D4" s="83"/>
      <c r="E4" s="383"/>
      <c r="F4" s="83"/>
      <c r="G4" s="383"/>
      <c r="H4" s="383"/>
      <c r="I4" s="383"/>
      <c r="J4" s="383"/>
      <c r="K4" s="383"/>
      <c r="L4" s="383"/>
      <c r="M4" s="383"/>
      <c r="N4" s="383"/>
      <c r="O4" s="383"/>
    </row>
    <row r="5" spans="2:15">
      <c r="B5" s="721" t="s">
        <v>23</v>
      </c>
      <c r="C5" s="723" t="s">
        <v>294</v>
      </c>
      <c r="D5" s="724"/>
      <c r="E5" s="724"/>
      <c r="F5" s="724"/>
      <c r="G5" s="725"/>
      <c r="H5" s="490"/>
      <c r="I5" s="490"/>
      <c r="J5" s="490"/>
      <c r="K5" s="490"/>
      <c r="L5" s="490"/>
      <c r="M5" s="490"/>
      <c r="N5" s="490"/>
      <c r="O5" s="490"/>
    </row>
    <row r="6" spans="2:15">
      <c r="B6" s="722"/>
      <c r="C6" s="500" t="s">
        <v>136</v>
      </c>
      <c r="D6" s="501" t="s">
        <v>98</v>
      </c>
      <c r="E6" s="500" t="s">
        <v>137</v>
      </c>
      <c r="F6" s="501" t="s">
        <v>100</v>
      </c>
      <c r="G6" s="500" t="s">
        <v>138</v>
      </c>
      <c r="H6" s="490"/>
      <c r="I6" s="490"/>
      <c r="J6" s="490"/>
      <c r="K6" s="490"/>
      <c r="L6" s="490"/>
      <c r="M6" s="490"/>
      <c r="N6" s="490"/>
      <c r="O6" s="490"/>
    </row>
    <row r="7" spans="2:15">
      <c r="B7" s="119" t="s">
        <v>523</v>
      </c>
      <c r="C7" s="77">
        <f>SUM(D7:G7)</f>
        <v>10971748</v>
      </c>
      <c r="D7" s="55">
        <f>+D8+D9</f>
        <v>6137869</v>
      </c>
      <c r="E7" s="55">
        <f>+E8+E9</f>
        <v>1055952</v>
      </c>
      <c r="F7" s="496">
        <f>+F8+F9</f>
        <v>2915436</v>
      </c>
      <c r="G7" s="499">
        <f>+G8+G9</f>
        <v>862491</v>
      </c>
      <c r="H7" s="490"/>
      <c r="I7" s="490"/>
      <c r="J7" s="490"/>
      <c r="K7" s="490"/>
      <c r="L7" s="490"/>
      <c r="M7" s="490"/>
      <c r="N7" s="490"/>
      <c r="O7" s="490"/>
    </row>
    <row r="8" spans="2:15">
      <c r="B8" s="119" t="s">
        <v>522</v>
      </c>
      <c r="C8" s="77">
        <f>SUM(D8:G8)</f>
        <v>10857017</v>
      </c>
      <c r="D8" s="55">
        <v>6056308</v>
      </c>
      <c r="E8" s="55">
        <v>1051961</v>
      </c>
      <c r="F8" s="496">
        <v>2895776</v>
      </c>
      <c r="G8" s="498">
        <v>852972</v>
      </c>
      <c r="H8" s="490"/>
      <c r="I8" s="490"/>
      <c r="J8" s="490"/>
      <c r="K8" s="490"/>
      <c r="L8" s="490"/>
      <c r="M8" s="490"/>
      <c r="N8" s="490"/>
      <c r="O8" s="490"/>
    </row>
    <row r="9" spans="2:15">
      <c r="B9" s="119" t="s">
        <v>521</v>
      </c>
      <c r="C9" s="77">
        <f>SUM(D9:G9)</f>
        <v>114731</v>
      </c>
      <c r="D9" s="55">
        <v>81561</v>
      </c>
      <c r="E9" s="55">
        <v>3991</v>
      </c>
      <c r="F9" s="496">
        <v>19660</v>
      </c>
      <c r="G9" s="502">
        <v>9519</v>
      </c>
      <c r="H9" s="490"/>
      <c r="I9" s="490"/>
      <c r="J9" s="490"/>
      <c r="K9" s="490"/>
      <c r="L9" s="490"/>
      <c r="M9" s="490"/>
      <c r="N9" s="490"/>
      <c r="O9" s="490"/>
    </row>
    <row r="10" spans="2:15">
      <c r="B10" s="583" t="s">
        <v>520</v>
      </c>
      <c r="C10" s="584">
        <f>SUM(D10:G10)</f>
        <v>1681</v>
      </c>
      <c r="D10" s="504">
        <v>650</v>
      </c>
      <c r="E10" s="585"/>
      <c r="F10" s="586">
        <v>1031</v>
      </c>
      <c r="G10" s="587"/>
      <c r="H10" s="490"/>
      <c r="I10" s="490"/>
      <c r="J10" s="490"/>
      <c r="K10" s="490"/>
      <c r="L10" s="490"/>
      <c r="M10" s="490"/>
      <c r="N10" s="490"/>
      <c r="O10" s="490"/>
    </row>
    <row r="11" spans="2:15">
      <c r="B11" s="583" t="s">
        <v>519</v>
      </c>
      <c r="C11" s="584">
        <f>SUM(D11:G11)</f>
        <v>29924</v>
      </c>
      <c r="D11" s="504">
        <v>20820</v>
      </c>
      <c r="E11" s="588"/>
      <c r="F11" s="586">
        <v>9104</v>
      </c>
      <c r="G11" s="589"/>
      <c r="H11" s="490"/>
      <c r="I11" s="490"/>
      <c r="J11" s="490"/>
      <c r="K11" s="490"/>
      <c r="L11" s="490"/>
      <c r="M11" s="490"/>
      <c r="N11" s="490"/>
      <c r="O11" s="490"/>
    </row>
    <row r="12" spans="2:15">
      <c r="B12" s="583" t="s">
        <v>518</v>
      </c>
      <c r="C12" s="584">
        <f>SUM(D12:G12)/4</f>
        <v>463.71499999999997</v>
      </c>
      <c r="D12" s="503"/>
      <c r="E12" s="585"/>
      <c r="F12" s="590">
        <v>1854.86</v>
      </c>
      <c r="G12" s="585"/>
      <c r="H12" s="490"/>
      <c r="I12" s="490"/>
      <c r="J12" s="490"/>
      <c r="K12" s="490"/>
      <c r="L12" s="490"/>
      <c r="M12" s="490"/>
      <c r="N12" s="490"/>
      <c r="O12" s="490"/>
    </row>
    <row r="13" spans="2:15">
      <c r="B13" s="119" t="s">
        <v>517</v>
      </c>
      <c r="C13" s="120">
        <f>SUM(D13:G13)</f>
        <v>18920.739999999998</v>
      </c>
      <c r="D13" s="389">
        <f>+D14+D15</f>
        <v>10044.660000000002</v>
      </c>
      <c r="E13" s="494">
        <f>+E14+E15</f>
        <v>1452.8500000000004</v>
      </c>
      <c r="F13" s="493">
        <f>+F14+F15</f>
        <v>5902.49</v>
      </c>
      <c r="G13" s="442">
        <f>+G14+G15</f>
        <v>1520.7399999999998</v>
      </c>
      <c r="H13" s="490"/>
      <c r="I13" s="490"/>
      <c r="J13" s="490"/>
      <c r="K13" s="490"/>
      <c r="L13" s="490"/>
      <c r="M13" s="490"/>
      <c r="N13" s="490"/>
      <c r="O13" s="490"/>
    </row>
    <row r="14" spans="2:15">
      <c r="B14" s="119" t="s">
        <v>526</v>
      </c>
      <c r="C14" s="120">
        <f>SUM(D14:G14)</f>
        <v>18591.050000000003</v>
      </c>
      <c r="D14" s="389">
        <v>9792.2400000000016</v>
      </c>
      <c r="E14" s="389">
        <v>1443.9500000000003</v>
      </c>
      <c r="F14" s="493">
        <v>5853.36</v>
      </c>
      <c r="G14" s="442">
        <v>1501.4999999999998</v>
      </c>
      <c r="H14" s="490"/>
      <c r="I14" s="490"/>
      <c r="J14" s="490"/>
      <c r="K14" s="490"/>
      <c r="L14" s="490"/>
      <c r="M14" s="490"/>
      <c r="N14" s="490"/>
      <c r="O14" s="490"/>
    </row>
    <row r="15" spans="2:15" ht="42">
      <c r="B15" s="119" t="s">
        <v>525</v>
      </c>
      <c r="C15" s="120">
        <f>SUM(D15:G15)</f>
        <v>329.68999999999994</v>
      </c>
      <c r="D15" s="389">
        <v>252.41999999999996</v>
      </c>
      <c r="E15" s="389">
        <v>8.9</v>
      </c>
      <c r="F15" s="493">
        <v>49.13000000000001</v>
      </c>
      <c r="G15" s="492">
        <v>19.240000000000002</v>
      </c>
      <c r="H15" s="490"/>
      <c r="I15" s="490"/>
      <c r="J15" s="490"/>
      <c r="K15" s="490"/>
      <c r="L15" s="490"/>
      <c r="M15" s="490"/>
      <c r="N15" s="490"/>
      <c r="O15" s="490"/>
    </row>
    <row r="16" spans="2:15">
      <c r="B16" s="94" t="s">
        <v>524</v>
      </c>
      <c r="C16" s="113"/>
      <c r="D16" s="112"/>
      <c r="E16" s="491"/>
      <c r="F16" s="113"/>
      <c r="G16" s="113"/>
      <c r="H16" s="490"/>
      <c r="I16" s="490"/>
      <c r="J16" s="490"/>
      <c r="K16" s="490"/>
      <c r="L16" s="490"/>
      <c r="M16" s="490"/>
      <c r="N16" s="490"/>
      <c r="O16" s="490"/>
    </row>
    <row r="17" spans="2:15">
      <c r="B17" s="94"/>
      <c r="C17" s="113"/>
      <c r="D17" s="112"/>
      <c r="E17" s="491"/>
      <c r="F17" s="113"/>
      <c r="G17" s="113"/>
      <c r="H17" s="490"/>
      <c r="I17" s="490"/>
      <c r="J17" s="490"/>
      <c r="K17" s="490"/>
      <c r="L17" s="490"/>
      <c r="M17" s="490"/>
      <c r="N17" s="490"/>
      <c r="O17" s="490"/>
    </row>
    <row r="18" spans="2:15">
      <c r="B18" s="721" t="s">
        <v>23</v>
      </c>
      <c r="C18" s="723" t="s">
        <v>295</v>
      </c>
      <c r="D18" s="724"/>
      <c r="E18" s="724"/>
      <c r="F18" s="724"/>
      <c r="G18" s="725"/>
      <c r="H18" s="490"/>
      <c r="I18" s="490"/>
      <c r="J18" s="490"/>
      <c r="K18" s="490"/>
      <c r="L18" s="490"/>
      <c r="M18" s="490"/>
      <c r="N18" s="490"/>
      <c r="O18" s="490"/>
    </row>
    <row r="19" spans="2:15">
      <c r="B19" s="722"/>
      <c r="C19" s="500" t="s">
        <v>136</v>
      </c>
      <c r="D19" s="501" t="s">
        <v>98</v>
      </c>
      <c r="E19" s="500" t="s">
        <v>137</v>
      </c>
      <c r="F19" s="501" t="s">
        <v>100</v>
      </c>
      <c r="G19" s="500" t="s">
        <v>138</v>
      </c>
      <c r="H19" s="490"/>
      <c r="I19" s="490"/>
      <c r="J19" s="490"/>
      <c r="K19" s="490"/>
      <c r="L19" s="490"/>
      <c r="M19" s="490"/>
      <c r="N19" s="490"/>
      <c r="O19" s="490"/>
    </row>
    <row r="20" spans="2:15">
      <c r="B20" s="119" t="s">
        <v>523</v>
      </c>
      <c r="C20" s="77">
        <f>SUM(D20:G20)</f>
        <v>14167044</v>
      </c>
      <c r="D20" s="55">
        <f>+D21+D22</f>
        <v>7939895</v>
      </c>
      <c r="E20" s="55">
        <f>+E21+E22</f>
        <v>1653013</v>
      </c>
      <c r="F20" s="496">
        <f>+F21+F22</f>
        <v>3449347</v>
      </c>
      <c r="G20" s="499">
        <f>+G21+G22</f>
        <v>1124789</v>
      </c>
      <c r="H20" s="490"/>
      <c r="I20" s="490"/>
      <c r="J20" s="490"/>
      <c r="K20" s="490"/>
      <c r="L20" s="490"/>
      <c r="M20" s="490"/>
      <c r="N20" s="490"/>
      <c r="O20" s="490"/>
    </row>
    <row r="21" spans="2:15">
      <c r="B21" s="119" t="s">
        <v>522</v>
      </c>
      <c r="C21" s="77">
        <f>SUM(D21:G21)</f>
        <v>13941721</v>
      </c>
      <c r="D21" s="55">
        <v>7785906</v>
      </c>
      <c r="E21" s="55">
        <v>1647513</v>
      </c>
      <c r="F21" s="496">
        <v>3411105</v>
      </c>
      <c r="G21" s="498">
        <v>1097197</v>
      </c>
      <c r="H21" s="490"/>
      <c r="I21" s="490"/>
      <c r="J21" s="490"/>
      <c r="K21" s="490"/>
      <c r="L21" s="490"/>
      <c r="M21" s="490"/>
      <c r="N21" s="490"/>
      <c r="O21" s="490"/>
    </row>
    <row r="22" spans="2:15">
      <c r="B22" s="119" t="s">
        <v>521</v>
      </c>
      <c r="C22" s="77">
        <f>SUM(D22:G22)</f>
        <v>225323</v>
      </c>
      <c r="D22" s="55">
        <v>153989</v>
      </c>
      <c r="E22" s="55">
        <v>5500</v>
      </c>
      <c r="F22" s="496">
        <v>38242</v>
      </c>
      <c r="G22" s="497">
        <v>27592</v>
      </c>
      <c r="H22" s="490"/>
      <c r="I22" s="490"/>
      <c r="J22" s="490"/>
      <c r="K22" s="490"/>
      <c r="L22" s="490"/>
      <c r="M22" s="490"/>
      <c r="N22" s="490"/>
      <c r="O22" s="490"/>
    </row>
    <row r="23" spans="2:15">
      <c r="B23" s="583" t="s">
        <v>520</v>
      </c>
      <c r="C23" s="584"/>
      <c r="D23" s="504"/>
      <c r="E23" s="585"/>
      <c r="F23" s="586"/>
      <c r="G23" s="587"/>
      <c r="H23" s="490"/>
      <c r="I23" s="490"/>
      <c r="J23" s="490"/>
      <c r="K23" s="490"/>
      <c r="L23" s="490"/>
      <c r="M23" s="490"/>
      <c r="N23" s="490"/>
      <c r="O23" s="490"/>
    </row>
    <row r="24" spans="2:15">
      <c r="B24" s="583" t="s">
        <v>519</v>
      </c>
      <c r="C24" s="584"/>
      <c r="D24" s="504"/>
      <c r="E24" s="588"/>
      <c r="F24" s="586"/>
      <c r="G24" s="589"/>
      <c r="H24" s="490"/>
      <c r="I24" s="490"/>
      <c r="J24" s="490"/>
      <c r="K24" s="490"/>
      <c r="L24" s="490"/>
      <c r="M24" s="490"/>
      <c r="N24" s="490"/>
      <c r="O24" s="490"/>
    </row>
    <row r="25" spans="2:15">
      <c r="B25" s="583" t="s">
        <v>518</v>
      </c>
      <c r="C25" s="584"/>
      <c r="D25" s="503"/>
      <c r="E25" s="585"/>
      <c r="F25" s="590"/>
      <c r="G25" s="585"/>
      <c r="H25" s="490"/>
      <c r="I25" s="490"/>
      <c r="J25" s="490"/>
      <c r="K25" s="490"/>
      <c r="L25" s="490"/>
      <c r="M25" s="490"/>
      <c r="N25" s="490"/>
      <c r="O25" s="490"/>
    </row>
    <row r="26" spans="2:15">
      <c r="B26" s="119" t="s">
        <v>517</v>
      </c>
      <c r="C26" s="120">
        <f>SUM(D26:G26)</f>
        <v>27073.41</v>
      </c>
      <c r="D26" s="389">
        <f>+D27+D28</f>
        <v>14895.28</v>
      </c>
      <c r="E26" s="494">
        <f>+E27+E28</f>
        <v>2484.9499999999998</v>
      </c>
      <c r="F26" s="493">
        <f>+F27+F28</f>
        <v>7407.5599999999995</v>
      </c>
      <c r="G26" s="442">
        <f>+G27+G28</f>
        <v>2285.62</v>
      </c>
      <c r="H26" s="490"/>
      <c r="I26" s="490"/>
      <c r="J26" s="490"/>
      <c r="K26" s="490"/>
      <c r="L26" s="490"/>
      <c r="M26" s="490"/>
      <c r="N26" s="490"/>
      <c r="O26" s="490"/>
    </row>
    <row r="27" spans="2:15">
      <c r="B27" s="119" t="s">
        <v>526</v>
      </c>
      <c r="C27" s="120">
        <f>SUM(D27:G27)</f>
        <v>26384.46</v>
      </c>
      <c r="D27" s="389">
        <v>14389.060000000001</v>
      </c>
      <c r="E27" s="389">
        <v>2471.8199999999997</v>
      </c>
      <c r="F27" s="493">
        <v>7304.2199999999993</v>
      </c>
      <c r="G27" s="442">
        <v>2219.3599999999997</v>
      </c>
      <c r="H27" s="490"/>
      <c r="I27" s="490"/>
      <c r="J27" s="490"/>
      <c r="K27" s="490"/>
      <c r="L27" s="490"/>
      <c r="M27" s="490"/>
      <c r="N27" s="490"/>
      <c r="O27" s="490"/>
    </row>
    <row r="28" spans="2:15" ht="42">
      <c r="B28" s="119" t="s">
        <v>525</v>
      </c>
      <c r="C28" s="120">
        <f>SUM(D28:G28)</f>
        <v>688.94999999999993</v>
      </c>
      <c r="D28" s="389">
        <v>506.21999999999991</v>
      </c>
      <c r="E28" s="389">
        <v>13.130000000000003</v>
      </c>
      <c r="F28" s="493">
        <v>103.34</v>
      </c>
      <c r="G28" s="492">
        <v>66.259999999999991</v>
      </c>
      <c r="H28" s="490"/>
      <c r="I28" s="490"/>
      <c r="J28" s="490"/>
      <c r="K28" s="490"/>
      <c r="L28" s="490"/>
      <c r="M28" s="490"/>
      <c r="N28" s="490"/>
      <c r="O28" s="490"/>
    </row>
    <row r="29" spans="2:15">
      <c r="B29" s="94" t="s">
        <v>524</v>
      </c>
      <c r="C29" s="113"/>
      <c r="D29" s="112"/>
      <c r="E29" s="491"/>
      <c r="F29" s="113"/>
      <c r="G29" s="113"/>
      <c r="H29" s="490"/>
      <c r="I29" s="490"/>
      <c r="J29" s="490"/>
      <c r="K29" s="490"/>
      <c r="L29" s="490"/>
      <c r="M29" s="490"/>
      <c r="N29" s="490"/>
      <c r="O29" s="490"/>
    </row>
    <row r="30" spans="2:15">
      <c r="B30" s="94"/>
      <c r="C30" s="113"/>
      <c r="D30" s="112"/>
      <c r="E30" s="491"/>
      <c r="F30" s="113"/>
      <c r="G30" s="113"/>
      <c r="H30" s="490"/>
      <c r="I30" s="490"/>
      <c r="J30" s="490"/>
      <c r="K30" s="490"/>
      <c r="L30" s="490"/>
      <c r="M30" s="490"/>
      <c r="N30" s="490"/>
      <c r="O30" s="490"/>
    </row>
  </sheetData>
  <mergeCells count="5">
    <mergeCell ref="B5:B6"/>
    <mergeCell ref="C5:G5"/>
    <mergeCell ref="B1:G1"/>
    <mergeCell ref="B18:B19"/>
    <mergeCell ref="C18:G18"/>
  </mergeCells>
  <pageMargins left="0.46" right="0.56000000000000005" top="0.43" bottom="0.33" header="0.51" footer="0.3"/>
  <pageSetup paperSize="9" scale="52" orientation="landscape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73DA-7202-4675-ADBC-03266F9CEC26}">
  <sheetPr>
    <tabColor rgb="FFFF0000"/>
  </sheetPr>
  <dimension ref="B1:F17"/>
  <sheetViews>
    <sheetView zoomScale="85" zoomScaleNormal="85" zoomScaleSheetLayoutView="100" workbookViewId="0">
      <selection activeCell="F22" sqref="F22"/>
    </sheetView>
  </sheetViews>
  <sheetFormatPr defaultColWidth="9" defaultRowHeight="21"/>
  <cols>
    <col min="1" max="1" width="2.7109375" style="51" customWidth="1"/>
    <col min="2" max="2" width="17.28515625" style="51" customWidth="1"/>
    <col min="3" max="16384" width="9" style="51"/>
  </cols>
  <sheetData>
    <row r="1" spans="2:6">
      <c r="B1" s="51" t="s">
        <v>88</v>
      </c>
    </row>
    <row r="2" spans="2:6">
      <c r="B2" s="51" t="s">
        <v>174</v>
      </c>
    </row>
    <row r="3" spans="2:6">
      <c r="B3" s="571" t="s">
        <v>606</v>
      </c>
    </row>
    <row r="4" spans="2:6">
      <c r="B4" s="571"/>
    </row>
    <row r="5" spans="2:6">
      <c r="B5" s="727" t="s">
        <v>211</v>
      </c>
      <c r="C5" s="726">
        <v>2565</v>
      </c>
      <c r="D5" s="726"/>
      <c r="E5" s="726">
        <v>2566</v>
      </c>
      <c r="F5" s="726"/>
    </row>
    <row r="6" spans="2:6">
      <c r="B6" s="727"/>
      <c r="C6" s="596" t="s">
        <v>303</v>
      </c>
      <c r="D6" s="596" t="s">
        <v>605</v>
      </c>
      <c r="E6" s="596" t="s">
        <v>303</v>
      </c>
      <c r="F6" s="596" t="s">
        <v>605</v>
      </c>
    </row>
    <row r="7" spans="2:6">
      <c r="B7" s="594" t="s">
        <v>98</v>
      </c>
      <c r="C7" s="595">
        <v>47</v>
      </c>
      <c r="D7" s="595">
        <v>5566</v>
      </c>
      <c r="E7" s="595"/>
      <c r="F7" s="595"/>
    </row>
    <row r="8" spans="2:6">
      <c r="B8" s="594" t="s">
        <v>137</v>
      </c>
      <c r="C8" s="149">
        <v>18</v>
      </c>
      <c r="D8" s="149">
        <v>1971</v>
      </c>
      <c r="E8" s="149"/>
      <c r="F8" s="149"/>
    </row>
    <row r="9" spans="2:6">
      <c r="B9" s="594" t="s">
        <v>100</v>
      </c>
      <c r="C9" s="149">
        <v>25</v>
      </c>
      <c r="D9" s="149">
        <v>2400</v>
      </c>
      <c r="E9" s="149"/>
      <c r="F9" s="149"/>
    </row>
    <row r="10" spans="2:6">
      <c r="B10" s="594" t="s">
        <v>138</v>
      </c>
      <c r="C10" s="149"/>
      <c r="D10" s="149"/>
      <c r="E10" s="149"/>
      <c r="F10" s="149"/>
    </row>
    <row r="11" spans="2:6">
      <c r="B11" s="593" t="s">
        <v>136</v>
      </c>
      <c r="C11" s="592">
        <f>SUM(C7:C10)</f>
        <v>90</v>
      </c>
      <c r="D11" s="592">
        <f>SUM(D7:D10)</f>
        <v>9937</v>
      </c>
      <c r="E11" s="592">
        <f>SUM(E7:E10)</f>
        <v>0</v>
      </c>
      <c r="F11" s="592">
        <f>SUM(F7:F10)</f>
        <v>0</v>
      </c>
    </row>
    <row r="12" spans="2:6" hidden="1">
      <c r="B12" s="591" t="s">
        <v>185</v>
      </c>
      <c r="C12" s="495"/>
      <c r="D12" s="495"/>
    </row>
    <row r="13" spans="2:6" hidden="1">
      <c r="B13" s="591" t="s">
        <v>184</v>
      </c>
      <c r="C13" s="495"/>
      <c r="D13" s="495"/>
    </row>
    <row r="14" spans="2:6">
      <c r="B14" s="51" t="s">
        <v>604</v>
      </c>
    </row>
    <row r="16" spans="2:6">
      <c r="B16" s="23"/>
    </row>
    <row r="17" spans="2:2">
      <c r="B17" s="23"/>
    </row>
  </sheetData>
  <mergeCells count="3">
    <mergeCell ref="E5:F5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7239-D811-4AE8-8760-56806A97A6D7}">
  <sheetPr>
    <tabColor rgb="FFFF0000"/>
  </sheetPr>
  <dimension ref="B1:L24"/>
  <sheetViews>
    <sheetView topLeftCell="A4" zoomScale="90" zoomScaleNormal="90" zoomScaleSheetLayoutView="100" workbookViewId="0">
      <selection activeCell="K16" sqref="K16"/>
    </sheetView>
  </sheetViews>
  <sheetFormatPr defaultColWidth="9" defaultRowHeight="21"/>
  <cols>
    <col min="1" max="1" width="2.5703125" style="23" customWidth="1"/>
    <col min="2" max="2" width="24.42578125" style="23" customWidth="1"/>
    <col min="3" max="3" width="13" style="23" hidden="1" customWidth="1"/>
    <col min="4" max="8" width="13.5703125" style="476" customWidth="1"/>
    <col min="9" max="16384" width="9" style="23"/>
  </cols>
  <sheetData>
    <row r="1" spans="2:12">
      <c r="B1" s="667" t="s">
        <v>239</v>
      </c>
      <c r="C1" s="667"/>
      <c r="D1" s="667"/>
      <c r="E1" s="667"/>
      <c r="F1" s="667"/>
      <c r="G1" s="667"/>
      <c r="H1" s="667"/>
      <c r="I1" s="51"/>
      <c r="J1" s="51"/>
      <c r="K1" s="51"/>
      <c r="L1" s="51"/>
    </row>
    <row r="2" spans="2:12">
      <c r="I2" s="50"/>
      <c r="J2" s="50"/>
      <c r="K2" s="456"/>
    </row>
    <row r="3" spans="2:12">
      <c r="B3" s="51" t="s">
        <v>183</v>
      </c>
      <c r="C3" s="51"/>
      <c r="I3" s="50"/>
      <c r="J3" s="50"/>
      <c r="K3" s="456"/>
      <c r="L3" s="50"/>
    </row>
    <row r="4" spans="2:12">
      <c r="B4" s="23" t="s">
        <v>528</v>
      </c>
      <c r="D4" s="506"/>
      <c r="E4" s="506"/>
      <c r="F4" s="506"/>
      <c r="I4" s="50"/>
      <c r="J4" s="50"/>
      <c r="K4" s="456"/>
      <c r="L4" s="85"/>
    </row>
    <row r="6" spans="2:12">
      <c r="B6" s="728" t="s">
        <v>529</v>
      </c>
      <c r="C6" s="730" t="s">
        <v>172</v>
      </c>
      <c r="D6" s="731"/>
      <c r="E6" s="731"/>
      <c r="F6" s="731"/>
      <c r="G6" s="731"/>
      <c r="H6" s="732"/>
    </row>
    <row r="7" spans="2:12">
      <c r="B7" s="729"/>
      <c r="C7" s="91" t="s">
        <v>184</v>
      </c>
      <c r="D7" s="507" t="s">
        <v>136</v>
      </c>
      <c r="E7" s="507" t="s">
        <v>98</v>
      </c>
      <c r="F7" s="507" t="s">
        <v>137</v>
      </c>
      <c r="G7" s="507" t="s">
        <v>100</v>
      </c>
      <c r="H7" s="507" t="s">
        <v>138</v>
      </c>
    </row>
    <row r="8" spans="2:12">
      <c r="B8" s="478" t="s">
        <v>530</v>
      </c>
      <c r="C8" s="508"/>
      <c r="D8" s="74">
        <f>SUM(E8:H8)</f>
        <v>4246</v>
      </c>
      <c r="E8" s="511"/>
      <c r="F8" s="509"/>
      <c r="G8" s="74">
        <v>4246</v>
      </c>
      <c r="H8" s="512"/>
    </row>
    <row r="9" spans="2:12">
      <c r="B9" s="478" t="s">
        <v>531</v>
      </c>
      <c r="C9" s="508"/>
      <c r="D9" s="74">
        <f>SUM(E9:H9)</f>
        <v>74264</v>
      </c>
      <c r="E9" s="511"/>
      <c r="F9" s="509"/>
      <c r="G9" s="74">
        <v>74264</v>
      </c>
      <c r="H9" s="512"/>
    </row>
    <row r="10" spans="2:12">
      <c r="B10" s="478" t="s">
        <v>532</v>
      </c>
      <c r="C10" s="508"/>
      <c r="D10" s="74">
        <f>SUM(E10:H10)</f>
        <v>12640</v>
      </c>
      <c r="E10" s="511"/>
      <c r="F10" s="509"/>
      <c r="G10" s="74">
        <v>12640</v>
      </c>
      <c r="H10" s="512"/>
    </row>
    <row r="11" spans="2:12">
      <c r="B11" s="478" t="s">
        <v>533</v>
      </c>
      <c r="C11" s="508"/>
      <c r="D11" s="74">
        <f>SUM(E11:H11)</f>
        <v>110664</v>
      </c>
      <c r="E11" s="511"/>
      <c r="F11" s="509"/>
      <c r="G11" s="74">
        <v>110664</v>
      </c>
      <c r="H11" s="512"/>
    </row>
    <row r="12" spans="2:12">
      <c r="B12" s="478" t="s">
        <v>534</v>
      </c>
      <c r="C12" s="508"/>
      <c r="D12" s="74">
        <f>SUM(E12:H12)</f>
        <v>8025</v>
      </c>
      <c r="E12" s="511"/>
      <c r="F12" s="509"/>
      <c r="G12" s="74">
        <v>8025</v>
      </c>
      <c r="H12" s="512"/>
    </row>
    <row r="13" spans="2:12">
      <c r="B13" s="72" t="s">
        <v>161</v>
      </c>
      <c r="C13" s="73">
        <f t="shared" ref="C13" si="0">SUM(C8:C12)</f>
        <v>0</v>
      </c>
      <c r="D13" s="73">
        <f>SUM(D8:D12)</f>
        <v>209839</v>
      </c>
      <c r="E13" s="73"/>
      <c r="F13" s="73"/>
      <c r="G13" s="73">
        <f t="shared" ref="G13" si="1">SUM(G8:G12)</f>
        <v>209839</v>
      </c>
      <c r="H13" s="73"/>
    </row>
    <row r="14" spans="2:12">
      <c r="B14" s="23" t="s">
        <v>536</v>
      </c>
      <c r="H14" s="23"/>
    </row>
    <row r="16" spans="2:12">
      <c r="B16" s="728" t="s">
        <v>529</v>
      </c>
      <c r="C16" s="730" t="s">
        <v>173</v>
      </c>
      <c r="D16" s="731"/>
      <c r="E16" s="731"/>
      <c r="F16" s="731"/>
      <c r="G16" s="731"/>
      <c r="H16" s="732"/>
    </row>
    <row r="17" spans="2:8">
      <c r="B17" s="729"/>
      <c r="C17" s="91" t="s">
        <v>184</v>
      </c>
      <c r="D17" s="507" t="s">
        <v>136</v>
      </c>
      <c r="E17" s="507" t="s">
        <v>98</v>
      </c>
      <c r="F17" s="507" t="s">
        <v>137</v>
      </c>
      <c r="G17" s="507" t="s">
        <v>100</v>
      </c>
      <c r="H17" s="507" t="s">
        <v>138</v>
      </c>
    </row>
    <row r="18" spans="2:8">
      <c r="B18" s="478" t="s">
        <v>530</v>
      </c>
      <c r="C18" s="508"/>
      <c r="D18" s="74">
        <f>SUM(E18:H18)</f>
        <v>0</v>
      </c>
      <c r="E18" s="511"/>
      <c r="F18" s="509"/>
      <c r="G18" s="74"/>
      <c r="H18" s="512"/>
    </row>
    <row r="19" spans="2:8">
      <c r="B19" s="478" t="s">
        <v>531</v>
      </c>
      <c r="C19" s="508"/>
      <c r="D19" s="74">
        <f>SUM(E19:H19)</f>
        <v>0</v>
      </c>
      <c r="E19" s="511"/>
      <c r="F19" s="509"/>
      <c r="G19" s="74"/>
      <c r="H19" s="512"/>
    </row>
    <row r="20" spans="2:8">
      <c r="B20" s="478" t="s">
        <v>532</v>
      </c>
      <c r="C20" s="508"/>
      <c r="D20" s="74">
        <f>SUM(E20:H20)</f>
        <v>0</v>
      </c>
      <c r="E20" s="511"/>
      <c r="F20" s="509"/>
      <c r="G20" s="74"/>
      <c r="H20" s="512"/>
    </row>
    <row r="21" spans="2:8">
      <c r="B21" s="478" t="s">
        <v>533</v>
      </c>
      <c r="C21" s="508"/>
      <c r="D21" s="74">
        <f>SUM(E21:H21)</f>
        <v>0</v>
      </c>
      <c r="E21" s="511"/>
      <c r="F21" s="509"/>
      <c r="G21" s="74"/>
      <c r="H21" s="512"/>
    </row>
    <row r="22" spans="2:8">
      <c r="B22" s="478" t="s">
        <v>534</v>
      </c>
      <c r="C22" s="508"/>
      <c r="D22" s="74">
        <f>SUM(E22:H22)</f>
        <v>0</v>
      </c>
      <c r="E22" s="511"/>
      <c r="F22" s="509"/>
      <c r="G22" s="74"/>
      <c r="H22" s="512"/>
    </row>
    <row r="23" spans="2:8">
      <c r="B23" s="72" t="s">
        <v>161</v>
      </c>
      <c r="C23" s="73">
        <f t="shared" ref="C23" si="2">SUM(C18:C22)</f>
        <v>0</v>
      </c>
      <c r="D23" s="73">
        <f>SUM(D18:D22)</f>
        <v>0</v>
      </c>
      <c r="E23" s="73"/>
      <c r="F23" s="73"/>
      <c r="G23" s="73">
        <f t="shared" ref="G23" si="3">SUM(G18:G22)</f>
        <v>0</v>
      </c>
      <c r="H23" s="73"/>
    </row>
    <row r="24" spans="2:8">
      <c r="B24" s="23" t="s">
        <v>536</v>
      </c>
      <c r="H24" s="23"/>
    </row>
  </sheetData>
  <mergeCells count="5">
    <mergeCell ref="B6:B7"/>
    <mergeCell ref="C6:H6"/>
    <mergeCell ref="B16:B17"/>
    <mergeCell ref="C16:H16"/>
    <mergeCell ref="B1:H1"/>
  </mergeCells>
  <pageMargins left="0.19685039370078741" right="0.11811023622047245" top="0.74803149606299213" bottom="0.74803149606299213" header="0.31496062992125984" footer="0.31496062992125984"/>
  <pageSetup paperSize="9" scale="98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46D2-0F73-48BC-83E2-30EBC985ED48}">
  <sheetPr>
    <tabColor rgb="FFFF0000"/>
  </sheetPr>
  <dimension ref="B1:G19"/>
  <sheetViews>
    <sheetView zoomScaleNormal="100" zoomScaleSheetLayoutView="100" workbookViewId="0">
      <selection activeCell="C11" sqref="C11"/>
    </sheetView>
  </sheetViews>
  <sheetFormatPr defaultColWidth="9" defaultRowHeight="21"/>
  <cols>
    <col min="1" max="1" width="1.28515625" style="23" customWidth="1"/>
    <col min="2" max="2" width="37" style="23" customWidth="1"/>
    <col min="3" max="4" width="16.7109375" style="50" customWidth="1"/>
    <col min="5" max="7" width="16.7109375" style="23" customWidth="1"/>
    <col min="8" max="8" width="11.42578125" style="23" customWidth="1"/>
    <col min="9" max="9" width="11.28515625" style="23" customWidth="1"/>
    <col min="10" max="16384" width="9" style="23"/>
  </cols>
  <sheetData>
    <row r="1" spans="2:7">
      <c r="B1" s="627" t="s">
        <v>88</v>
      </c>
      <c r="C1" s="627"/>
      <c r="D1" s="627"/>
      <c r="E1" s="627"/>
      <c r="F1" s="627"/>
      <c r="G1" s="627"/>
    </row>
    <row r="2" spans="2:7">
      <c r="B2" s="23" t="s">
        <v>8</v>
      </c>
      <c r="C2" s="22"/>
      <c r="D2" s="22"/>
      <c r="E2" s="22"/>
      <c r="F2" s="22"/>
      <c r="G2" s="22"/>
    </row>
    <row r="3" spans="2:7">
      <c r="B3" s="23" t="s">
        <v>147</v>
      </c>
      <c r="F3" s="51"/>
    </row>
    <row r="4" spans="2:7">
      <c r="F4" s="51"/>
    </row>
    <row r="5" spans="2:7">
      <c r="B5" s="624" t="s">
        <v>148</v>
      </c>
      <c r="C5" s="628">
        <v>2565</v>
      </c>
      <c r="D5" s="629"/>
      <c r="E5" s="629"/>
      <c r="F5" s="629"/>
      <c r="G5" s="630"/>
    </row>
    <row r="6" spans="2:7">
      <c r="B6" s="625"/>
      <c r="C6" s="52" t="s">
        <v>136</v>
      </c>
      <c r="D6" s="52" t="s">
        <v>98</v>
      </c>
      <c r="E6" s="53" t="s">
        <v>137</v>
      </c>
      <c r="F6" s="53" t="s">
        <v>100</v>
      </c>
      <c r="G6" s="53" t="s">
        <v>138</v>
      </c>
    </row>
    <row r="7" spans="2:7">
      <c r="B7" s="54" t="s">
        <v>149</v>
      </c>
      <c r="C7" s="55">
        <f>SUM(D7:G7)</f>
        <v>0</v>
      </c>
      <c r="D7" s="59"/>
      <c r="E7" s="60"/>
      <c r="F7" s="60"/>
      <c r="G7" s="60"/>
    </row>
    <row r="8" spans="2:7">
      <c r="B8" s="54" t="s">
        <v>150</v>
      </c>
      <c r="C8" s="57">
        <f>SUM(D8:G8)</f>
        <v>0</v>
      </c>
      <c r="D8" s="61"/>
      <c r="E8" s="62"/>
      <c r="F8" s="62"/>
      <c r="G8" s="60"/>
    </row>
    <row r="9" spans="2:7">
      <c r="B9" s="54" t="s">
        <v>151</v>
      </c>
      <c r="C9" s="57">
        <f>SUM(D9:G9)</f>
        <v>0</v>
      </c>
      <c r="D9" s="61"/>
      <c r="E9" s="62"/>
      <c r="F9" s="62"/>
      <c r="G9" s="60"/>
    </row>
    <row r="10" spans="2:7">
      <c r="B10" s="54" t="s">
        <v>152</v>
      </c>
      <c r="C10" s="57">
        <f>SUM(D10:G10)</f>
        <v>0</v>
      </c>
      <c r="D10" s="61"/>
      <c r="E10" s="63"/>
      <c r="F10" s="62"/>
      <c r="G10" s="62"/>
    </row>
    <row r="11" spans="2:7">
      <c r="B11" s="23" t="s">
        <v>153</v>
      </c>
    </row>
    <row r="13" spans="2:7">
      <c r="B13" s="624" t="s">
        <v>148</v>
      </c>
      <c r="C13" s="628">
        <v>2566</v>
      </c>
      <c r="D13" s="629"/>
      <c r="E13" s="629"/>
      <c r="F13" s="629"/>
      <c r="G13" s="630"/>
    </row>
    <row r="14" spans="2:7">
      <c r="B14" s="625"/>
      <c r="C14" s="52" t="s">
        <v>136</v>
      </c>
      <c r="D14" s="52" t="s">
        <v>98</v>
      </c>
      <c r="E14" s="53" t="s">
        <v>137</v>
      </c>
      <c r="F14" s="53" t="s">
        <v>100</v>
      </c>
      <c r="G14" s="53" t="s">
        <v>138</v>
      </c>
    </row>
    <row r="15" spans="2:7">
      <c r="B15" s="54" t="s">
        <v>149</v>
      </c>
      <c r="C15" s="55">
        <f>SUM(D15:G15)</f>
        <v>0</v>
      </c>
      <c r="D15" s="59"/>
      <c r="E15" s="60"/>
      <c r="F15" s="60"/>
      <c r="G15" s="60"/>
    </row>
    <row r="16" spans="2:7">
      <c r="B16" s="54" t="s">
        <v>150</v>
      </c>
      <c r="C16" s="57">
        <f>SUM(D16:G16)</f>
        <v>0</v>
      </c>
      <c r="D16" s="61"/>
      <c r="E16" s="62"/>
      <c r="F16" s="62"/>
      <c r="G16" s="60"/>
    </row>
    <row r="17" spans="2:7">
      <c r="B17" s="54" t="s">
        <v>151</v>
      </c>
      <c r="C17" s="57">
        <f>SUM(D17:G17)</f>
        <v>0</v>
      </c>
      <c r="D17" s="61"/>
      <c r="E17" s="62"/>
      <c r="F17" s="62"/>
      <c r="G17" s="60"/>
    </row>
    <row r="18" spans="2:7">
      <c r="B18" s="54" t="s">
        <v>152</v>
      </c>
      <c r="C18" s="57">
        <f>SUM(D18:G18)</f>
        <v>0</v>
      </c>
      <c r="D18" s="61"/>
      <c r="E18" s="63"/>
      <c r="F18" s="62"/>
      <c r="G18" s="62"/>
    </row>
    <row r="19" spans="2:7">
      <c r="B19" s="23" t="s">
        <v>153</v>
      </c>
    </row>
  </sheetData>
  <mergeCells count="5">
    <mergeCell ref="B13:B14"/>
    <mergeCell ref="C13:G13"/>
    <mergeCell ref="B5:B6"/>
    <mergeCell ref="C5:G5"/>
    <mergeCell ref="B1:G1"/>
  </mergeCells>
  <pageMargins left="0.47" right="0.27" top="0.74803149606299213" bottom="0.74803149606299213" header="0.31496062992125984" footer="0.31496062992125984"/>
  <pageSetup paperSize="9" scale="98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FE56-9946-482F-B04E-59B75F15CF77}">
  <sheetPr>
    <tabColor rgb="FFFF0000"/>
  </sheetPr>
  <dimension ref="A1:F33"/>
  <sheetViews>
    <sheetView topLeftCell="A13" workbookViewId="0">
      <selection activeCell="J22" sqref="J22"/>
    </sheetView>
  </sheetViews>
  <sheetFormatPr defaultColWidth="9" defaultRowHeight="15"/>
  <cols>
    <col min="1" max="1" width="26" style="13" customWidth="1"/>
    <col min="2" max="2" width="12.42578125" style="13" customWidth="1"/>
    <col min="3" max="6" width="12.5703125" style="13" customWidth="1"/>
    <col min="7" max="7" width="5.42578125" style="13" customWidth="1"/>
    <col min="8" max="16384" width="9" style="13"/>
  </cols>
  <sheetData>
    <row r="1" spans="1:6" ht="21">
      <c r="A1" s="571" t="s">
        <v>239</v>
      </c>
    </row>
    <row r="2" spans="1:6" ht="21">
      <c r="A2" s="67" t="s">
        <v>591</v>
      </c>
    </row>
    <row r="3" spans="1:6" ht="21">
      <c r="A3" s="9" t="s">
        <v>79</v>
      </c>
    </row>
    <row r="5" spans="1:6" ht="21">
      <c r="A5" s="689" t="s">
        <v>592</v>
      </c>
      <c r="B5" s="731" t="s">
        <v>400</v>
      </c>
      <c r="C5" s="731"/>
      <c r="D5" s="731"/>
      <c r="E5" s="731"/>
      <c r="F5" s="732"/>
    </row>
    <row r="6" spans="1:6" ht="21">
      <c r="A6" s="689"/>
      <c r="B6" s="507" t="s">
        <v>136</v>
      </c>
      <c r="C6" s="507" t="s">
        <v>98</v>
      </c>
      <c r="D6" s="507" t="s">
        <v>137</v>
      </c>
      <c r="E6" s="507" t="s">
        <v>100</v>
      </c>
      <c r="F6" s="507" t="s">
        <v>138</v>
      </c>
    </row>
    <row r="7" spans="1:6" ht="21">
      <c r="A7" s="478" t="s">
        <v>593</v>
      </c>
      <c r="B7" s="82">
        <f>SUM(C7:F7)</f>
        <v>0</v>
      </c>
      <c r="C7" s="510"/>
      <c r="D7" s="510"/>
      <c r="E7" s="82" t="s">
        <v>399</v>
      </c>
      <c r="F7" s="82" t="s">
        <v>399</v>
      </c>
    </row>
    <row r="8" spans="1:6" ht="21">
      <c r="A8" s="478" t="s">
        <v>594</v>
      </c>
      <c r="B8" s="82">
        <f>SUM(C8:F8)</f>
        <v>0</v>
      </c>
      <c r="C8" s="510"/>
      <c r="D8" s="510"/>
      <c r="E8" s="82" t="s">
        <v>399</v>
      </c>
      <c r="F8" s="82" t="s">
        <v>399</v>
      </c>
    </row>
    <row r="9" spans="1:6" ht="21">
      <c r="A9" s="478" t="s">
        <v>595</v>
      </c>
      <c r="B9" s="82">
        <f>SUM(C9:F9)</f>
        <v>133</v>
      </c>
      <c r="C9" s="510"/>
      <c r="D9" s="510"/>
      <c r="E9" s="82">
        <v>81</v>
      </c>
      <c r="F9" s="82">
        <v>52</v>
      </c>
    </row>
    <row r="10" spans="1:6" ht="21">
      <c r="A10" s="478" t="s">
        <v>596</v>
      </c>
      <c r="B10" s="82">
        <f>SUM(C10:F10)</f>
        <v>11523</v>
      </c>
      <c r="C10" s="510"/>
      <c r="D10" s="510"/>
      <c r="E10" s="82">
        <v>5588</v>
      </c>
      <c r="F10" s="82">
        <v>5935</v>
      </c>
    </row>
    <row r="11" spans="1:6" ht="21">
      <c r="A11" s="478" t="s">
        <v>597</v>
      </c>
      <c r="B11" s="82">
        <f>SUM(C11:F11)</f>
        <v>49650</v>
      </c>
      <c r="C11" s="510"/>
      <c r="D11" s="510"/>
      <c r="E11" s="82">
        <v>21030</v>
      </c>
      <c r="F11" s="82">
        <v>28620</v>
      </c>
    </row>
    <row r="12" spans="1:6" ht="21">
      <c r="A12" s="72" t="s">
        <v>161</v>
      </c>
      <c r="B12" s="73">
        <f>SUM(B7:B11)</f>
        <v>61306</v>
      </c>
      <c r="C12" s="73">
        <f>SUM(C7:C11)</f>
        <v>0</v>
      </c>
      <c r="D12" s="73">
        <f>SUM(D7:D11)</f>
        <v>0</v>
      </c>
      <c r="E12" s="73">
        <f>SUM(E7:E11)</f>
        <v>26699</v>
      </c>
      <c r="F12" s="73">
        <f>SUM(F7:F11)</f>
        <v>34607</v>
      </c>
    </row>
    <row r="13" spans="1:6" ht="21">
      <c r="A13" s="9" t="s">
        <v>598</v>
      </c>
    </row>
    <row r="15" spans="1:6" ht="21">
      <c r="A15" s="689" t="s">
        <v>592</v>
      </c>
      <c r="B15" s="731" t="s">
        <v>172</v>
      </c>
      <c r="C15" s="731"/>
      <c r="D15" s="731"/>
      <c r="E15" s="731"/>
      <c r="F15" s="732"/>
    </row>
    <row r="16" spans="1:6" ht="21">
      <c r="A16" s="689"/>
      <c r="B16" s="507" t="s">
        <v>136</v>
      </c>
      <c r="C16" s="507" t="s">
        <v>98</v>
      </c>
      <c r="D16" s="507" t="s">
        <v>137</v>
      </c>
      <c r="E16" s="507" t="s">
        <v>100</v>
      </c>
      <c r="F16" s="507" t="s">
        <v>138</v>
      </c>
    </row>
    <row r="17" spans="1:6" ht="21">
      <c r="A17" s="478" t="s">
        <v>593</v>
      </c>
      <c r="B17" s="82">
        <f>SUM(C17:F17)</f>
        <v>0</v>
      </c>
      <c r="C17" s="510"/>
      <c r="D17" s="510"/>
      <c r="E17" s="510"/>
      <c r="F17" s="572" t="s">
        <v>399</v>
      </c>
    </row>
    <row r="18" spans="1:6" ht="21">
      <c r="A18" s="478" t="s">
        <v>594</v>
      </c>
      <c r="B18" s="82">
        <f>SUM(C18:F18)</f>
        <v>0</v>
      </c>
      <c r="C18" s="510"/>
      <c r="D18" s="510"/>
      <c r="E18" s="510"/>
      <c r="F18" s="572" t="s">
        <v>399</v>
      </c>
    </row>
    <row r="19" spans="1:6" ht="21">
      <c r="A19" s="478" t="s">
        <v>595</v>
      </c>
      <c r="B19" s="82">
        <f>SUM(C19:F19)</f>
        <v>74</v>
      </c>
      <c r="C19" s="510"/>
      <c r="D19" s="510"/>
      <c r="E19" s="510"/>
      <c r="F19" s="572">
        <v>74</v>
      </c>
    </row>
    <row r="20" spans="1:6" ht="21">
      <c r="A20" s="478" t="s">
        <v>596</v>
      </c>
      <c r="B20" s="82">
        <f>SUM(C20:F20)</f>
        <v>1010</v>
      </c>
      <c r="C20" s="510"/>
      <c r="D20" s="510"/>
      <c r="E20" s="510"/>
      <c r="F20" s="572">
        <v>1010</v>
      </c>
    </row>
    <row r="21" spans="1:6" ht="21">
      <c r="A21" s="478" t="s">
        <v>597</v>
      </c>
      <c r="B21" s="82">
        <f>SUM(C21:F21)</f>
        <v>34159</v>
      </c>
      <c r="C21" s="510"/>
      <c r="D21" s="510"/>
      <c r="E21" s="510"/>
      <c r="F21" s="572">
        <v>34159</v>
      </c>
    </row>
    <row r="22" spans="1:6" ht="21">
      <c r="A22" s="72" t="s">
        <v>161</v>
      </c>
      <c r="B22" s="73">
        <f>SUM(B17:B21)</f>
        <v>35243</v>
      </c>
      <c r="C22" s="73">
        <f>SUM(C17:C21)</f>
        <v>0</v>
      </c>
      <c r="D22" s="73">
        <f>SUM(D17:D21)</f>
        <v>0</v>
      </c>
      <c r="E22" s="73">
        <f>SUM(E17:E21)</f>
        <v>0</v>
      </c>
      <c r="F22" s="73">
        <f t="shared" ref="F22" si="0">SUM(F17:F21)</f>
        <v>35243</v>
      </c>
    </row>
    <row r="23" spans="1:6" ht="21">
      <c r="A23" s="9" t="s">
        <v>598</v>
      </c>
    </row>
    <row r="25" spans="1:6" ht="21">
      <c r="A25" s="689" t="s">
        <v>592</v>
      </c>
      <c r="B25" s="731" t="s">
        <v>173</v>
      </c>
      <c r="C25" s="731"/>
      <c r="D25" s="731"/>
      <c r="E25" s="731"/>
      <c r="F25" s="732"/>
    </row>
    <row r="26" spans="1:6" ht="21">
      <c r="A26" s="689"/>
      <c r="B26" s="507" t="s">
        <v>136</v>
      </c>
      <c r="C26" s="507" t="s">
        <v>98</v>
      </c>
      <c r="D26" s="507" t="s">
        <v>137</v>
      </c>
      <c r="E26" s="507" t="s">
        <v>100</v>
      </c>
      <c r="F26" s="507" t="s">
        <v>138</v>
      </c>
    </row>
    <row r="27" spans="1:6" ht="21">
      <c r="A27" s="478" t="s">
        <v>593</v>
      </c>
      <c r="B27" s="82">
        <f>SUM(C27:F27)</f>
        <v>0</v>
      </c>
      <c r="C27" s="74"/>
      <c r="D27" s="74"/>
      <c r="E27" s="74"/>
      <c r="F27" s="572"/>
    </row>
    <row r="28" spans="1:6" ht="21">
      <c r="A28" s="478" t="s">
        <v>594</v>
      </c>
      <c r="B28" s="82">
        <f>SUM(C28:F28)</f>
        <v>0</v>
      </c>
      <c r="C28" s="74"/>
      <c r="D28" s="74"/>
      <c r="E28" s="74"/>
      <c r="F28" s="572"/>
    </row>
    <row r="29" spans="1:6" ht="21">
      <c r="A29" s="478" t="s">
        <v>595</v>
      </c>
      <c r="B29" s="82">
        <f>SUM(C29:F29)</f>
        <v>0</v>
      </c>
      <c r="C29" s="74"/>
      <c r="D29" s="74"/>
      <c r="E29" s="74"/>
      <c r="F29" s="572"/>
    </row>
    <row r="30" spans="1:6" ht="21">
      <c r="A30" s="478" t="s">
        <v>596</v>
      </c>
      <c r="B30" s="82">
        <f>SUM(C30:F30)</f>
        <v>0</v>
      </c>
      <c r="C30" s="74"/>
      <c r="D30" s="74"/>
      <c r="E30" s="74"/>
      <c r="F30" s="572"/>
    </row>
    <row r="31" spans="1:6" ht="21">
      <c r="A31" s="478" t="s">
        <v>597</v>
      </c>
      <c r="B31" s="82">
        <f>SUM(C31:F31)</f>
        <v>0</v>
      </c>
      <c r="C31" s="74"/>
      <c r="D31" s="74"/>
      <c r="E31" s="74"/>
      <c r="F31" s="572"/>
    </row>
    <row r="32" spans="1:6" ht="21">
      <c r="A32" s="72" t="s">
        <v>161</v>
      </c>
      <c r="B32" s="73">
        <f>SUM(B27:B31)</f>
        <v>0</v>
      </c>
      <c r="C32" s="73">
        <f>SUM(C27:C31)</f>
        <v>0</v>
      </c>
      <c r="D32" s="73">
        <f>SUM(D27:D31)</f>
        <v>0</v>
      </c>
      <c r="E32" s="73">
        <f>SUM(E27:E31)</f>
        <v>0</v>
      </c>
      <c r="F32" s="73">
        <f t="shared" ref="F32" si="1">SUM(F27:F31)</f>
        <v>0</v>
      </c>
    </row>
    <row r="33" spans="1:1" ht="21">
      <c r="A33" s="9" t="s">
        <v>598</v>
      </c>
    </row>
  </sheetData>
  <mergeCells count="6">
    <mergeCell ref="A15:A16"/>
    <mergeCell ref="B15:F15"/>
    <mergeCell ref="A25:A26"/>
    <mergeCell ref="B25:F25"/>
    <mergeCell ref="A5:A6"/>
    <mergeCell ref="B5:F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8798-6D75-4144-B0B6-B0E781C46BA0}">
  <sheetPr>
    <tabColor rgb="FFFF0000"/>
  </sheetPr>
  <dimension ref="A1:K22"/>
  <sheetViews>
    <sheetView zoomScaleNormal="100" workbookViewId="0">
      <selection activeCell="J7" sqref="J7"/>
    </sheetView>
  </sheetViews>
  <sheetFormatPr defaultColWidth="9" defaultRowHeight="15"/>
  <cols>
    <col min="1" max="1" width="14.42578125" style="13" customWidth="1"/>
    <col min="2" max="2" width="19.140625" style="13" customWidth="1"/>
    <col min="3" max="5" width="21" style="13" customWidth="1"/>
    <col min="6" max="9" width="20.5703125" style="13" customWidth="1"/>
    <col min="10" max="11" width="20.140625" style="13" customWidth="1"/>
    <col min="12" max="16384" width="9" style="13"/>
  </cols>
  <sheetData>
    <row r="1" spans="1:11" ht="21">
      <c r="A1" s="571" t="s">
        <v>239</v>
      </c>
    </row>
    <row r="2" spans="1:11" ht="21">
      <c r="A2" s="67" t="s">
        <v>591</v>
      </c>
    </row>
    <row r="3" spans="1:11" ht="21">
      <c r="A3" s="136" t="s">
        <v>599</v>
      </c>
    </row>
    <row r="5" spans="1:11" ht="20.25" customHeight="1"/>
    <row r="6" spans="1:11" ht="21">
      <c r="A6" s="735" t="s">
        <v>211</v>
      </c>
      <c r="B6" s="733" t="s">
        <v>169</v>
      </c>
      <c r="C6" s="734"/>
      <c r="D6" s="733" t="s">
        <v>171</v>
      </c>
      <c r="E6" s="734"/>
      <c r="F6" s="733" t="s">
        <v>400</v>
      </c>
      <c r="G6" s="734"/>
      <c r="H6" s="733" t="s">
        <v>172</v>
      </c>
      <c r="I6" s="734"/>
      <c r="J6" s="733" t="s">
        <v>173</v>
      </c>
      <c r="K6" s="734"/>
    </row>
    <row r="7" spans="1:11" ht="63">
      <c r="A7" s="735"/>
      <c r="B7" s="573" t="s">
        <v>600</v>
      </c>
      <c r="C7" s="573" t="s">
        <v>601</v>
      </c>
      <c r="D7" s="573" t="s">
        <v>600</v>
      </c>
      <c r="E7" s="573" t="s">
        <v>601</v>
      </c>
      <c r="F7" s="573" t="s">
        <v>600</v>
      </c>
      <c r="G7" s="573" t="s">
        <v>601</v>
      </c>
      <c r="H7" s="573" t="s">
        <v>600</v>
      </c>
      <c r="I7" s="573" t="s">
        <v>601</v>
      </c>
      <c r="J7" s="573" t="s">
        <v>600</v>
      </c>
      <c r="K7" s="573" t="s">
        <v>601</v>
      </c>
    </row>
    <row r="8" spans="1:11" ht="21">
      <c r="A8" s="137" t="s">
        <v>98</v>
      </c>
      <c r="B8" s="575">
        <v>225000</v>
      </c>
      <c r="C8" s="574">
        <v>245966096</v>
      </c>
      <c r="D8" s="575">
        <v>64621480</v>
      </c>
      <c r="E8" s="574">
        <v>100661709</v>
      </c>
      <c r="F8" s="575">
        <v>73394588</v>
      </c>
      <c r="G8" s="574"/>
      <c r="H8" s="575"/>
      <c r="I8" s="574"/>
      <c r="J8" s="575"/>
      <c r="K8" s="574"/>
    </row>
    <row r="9" spans="1:11" ht="21">
      <c r="A9" s="137" t="s">
        <v>137</v>
      </c>
      <c r="B9" s="481"/>
      <c r="C9" s="481">
        <v>1037588930</v>
      </c>
      <c r="D9" s="481">
        <v>189302213.25</v>
      </c>
      <c r="E9" s="481">
        <v>5697208</v>
      </c>
      <c r="F9" s="481">
        <v>1014814047</v>
      </c>
      <c r="G9" s="576"/>
      <c r="H9" s="481"/>
      <c r="I9" s="576"/>
      <c r="J9" s="481"/>
      <c r="K9" s="576"/>
    </row>
    <row r="10" spans="1:11" ht="21">
      <c r="A10" s="137" t="s">
        <v>100</v>
      </c>
      <c r="B10" s="481"/>
      <c r="C10" s="489"/>
      <c r="D10" s="481">
        <v>89756388</v>
      </c>
      <c r="E10" s="489">
        <v>0</v>
      </c>
      <c r="F10" s="481">
        <v>124783571</v>
      </c>
      <c r="G10" s="489" t="s">
        <v>399</v>
      </c>
      <c r="H10" s="481"/>
      <c r="I10" s="489" t="s">
        <v>399</v>
      </c>
      <c r="J10" s="481"/>
      <c r="K10" s="489" t="s">
        <v>399</v>
      </c>
    </row>
    <row r="11" spans="1:11" ht="21">
      <c r="A11" s="137" t="s">
        <v>138</v>
      </c>
      <c r="B11" s="481">
        <v>0</v>
      </c>
      <c r="C11" s="35">
        <v>5768122.5</v>
      </c>
      <c r="D11" s="481">
        <v>2388912.25</v>
      </c>
      <c r="E11" s="35">
        <v>0</v>
      </c>
      <c r="F11" s="576">
        <v>6488047.25</v>
      </c>
      <c r="G11" s="580"/>
      <c r="H11" s="576"/>
      <c r="I11" s="577">
        <v>447011891.70999998</v>
      </c>
      <c r="J11" s="576"/>
      <c r="K11" s="577"/>
    </row>
    <row r="12" spans="1:11" ht="21">
      <c r="A12" s="578" t="s">
        <v>226</v>
      </c>
      <c r="B12" s="579">
        <f t="shared" ref="B12:I12" si="0">SUM(B8:B11)</f>
        <v>225000</v>
      </c>
      <c r="C12" s="579">
        <f t="shared" si="0"/>
        <v>1289323148.5</v>
      </c>
      <c r="D12" s="579">
        <f t="shared" si="0"/>
        <v>346068993.5</v>
      </c>
      <c r="E12" s="579">
        <f t="shared" si="0"/>
        <v>106358917</v>
      </c>
      <c r="F12" s="579">
        <f t="shared" si="0"/>
        <v>1219480253.25</v>
      </c>
      <c r="G12" s="579">
        <f t="shared" si="0"/>
        <v>0</v>
      </c>
      <c r="H12" s="579">
        <f t="shared" si="0"/>
        <v>0</v>
      </c>
      <c r="I12" s="579">
        <f t="shared" si="0"/>
        <v>447011891.70999998</v>
      </c>
      <c r="J12" s="579">
        <f t="shared" ref="J12:K12" si="1">SUM(J8:J11)</f>
        <v>0</v>
      </c>
      <c r="K12" s="579">
        <f t="shared" si="1"/>
        <v>0</v>
      </c>
    </row>
    <row r="13" spans="1:11" ht="21">
      <c r="A13" s="137" t="s">
        <v>602</v>
      </c>
      <c r="B13" s="481"/>
      <c r="C13" s="489"/>
      <c r="D13" s="481"/>
      <c r="E13" s="489"/>
      <c r="F13" s="481"/>
      <c r="G13" s="489"/>
      <c r="H13" s="481"/>
      <c r="I13" s="489"/>
      <c r="J13" s="481"/>
      <c r="K13" s="489"/>
    </row>
    <row r="14" spans="1:11" ht="21">
      <c r="A14" s="9" t="s">
        <v>598</v>
      </c>
    </row>
    <row r="19" spans="1:1" ht="21">
      <c r="A19" s="136"/>
    </row>
    <row r="20" spans="1:1" ht="21">
      <c r="A20" s="136"/>
    </row>
    <row r="21" spans="1:1" ht="21">
      <c r="A21" s="136"/>
    </row>
    <row r="22" spans="1:1" ht="21">
      <c r="A22" s="136"/>
    </row>
  </sheetData>
  <mergeCells count="6">
    <mergeCell ref="F6:G6"/>
    <mergeCell ref="H6:I6"/>
    <mergeCell ref="J6:K6"/>
    <mergeCell ref="A6:A7"/>
    <mergeCell ref="B6:C6"/>
    <mergeCell ref="D6:E6"/>
  </mergeCells>
  <pageMargins left="0.7" right="0.7" top="0.75" bottom="0.75" header="0.3" footer="0.3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5FF3-81D6-4137-9680-9A3C6B13402E}">
  <sheetPr>
    <tabColor rgb="FFFF0000"/>
  </sheetPr>
  <dimension ref="A1:AJ51"/>
  <sheetViews>
    <sheetView zoomScale="85" zoomScaleNormal="85" zoomScaleSheetLayoutView="80" workbookViewId="0">
      <selection activeCell="Y50" sqref="Y50"/>
    </sheetView>
  </sheetViews>
  <sheetFormatPr defaultColWidth="9" defaultRowHeight="21"/>
  <cols>
    <col min="1" max="1" width="3" style="23" customWidth="1"/>
    <col min="2" max="2" width="17.42578125" style="23" customWidth="1"/>
    <col min="3" max="3" width="12.42578125" style="23" hidden="1" customWidth="1"/>
    <col min="4" max="4" width="13.7109375" style="476" hidden="1" customWidth="1"/>
    <col min="5" max="5" width="13.42578125" style="476" hidden="1" customWidth="1"/>
    <col min="6" max="6" width="11.28515625" style="476" hidden="1" customWidth="1"/>
    <col min="7" max="7" width="12.7109375" style="476" hidden="1" customWidth="1"/>
    <col min="8" max="8" width="13.42578125" style="476" hidden="1" customWidth="1"/>
    <col min="9" max="9" width="11.28515625" style="476" hidden="1" customWidth="1"/>
    <col min="10" max="10" width="11.28515625" style="23" hidden="1" customWidth="1"/>
    <col min="11" max="11" width="12.7109375" style="23" hidden="1" customWidth="1"/>
    <col min="12" max="12" width="11.28515625" style="23" hidden="1" customWidth="1"/>
    <col min="13" max="13" width="12.140625" style="23" hidden="1" customWidth="1"/>
    <col min="14" max="14" width="13.5703125" style="23" hidden="1" customWidth="1"/>
    <col min="15" max="15" width="11.28515625" style="23" hidden="1" customWidth="1"/>
    <col min="16" max="17" width="11.7109375" style="23" customWidth="1"/>
    <col min="18" max="18" width="9.5703125" style="23" bestFit="1" customWidth="1"/>
    <col min="19" max="19" width="10" style="23" customWidth="1"/>
    <col min="20" max="21" width="9.5703125" style="23" bestFit="1" customWidth="1"/>
    <col min="22" max="24" width="9" style="23"/>
    <col min="25" max="25" width="11.7109375" style="23" bestFit="1" customWidth="1"/>
    <col min="26" max="26" width="12.85546875" style="23" bestFit="1" customWidth="1"/>
    <col min="27" max="27" width="9" style="23"/>
    <col min="28" max="29" width="11.7109375" style="23" bestFit="1" customWidth="1"/>
    <col min="30" max="30" width="9.85546875" style="23" customWidth="1"/>
    <col min="31" max="32" width="12.7109375" style="23" bestFit="1" customWidth="1"/>
    <col min="33" max="33" width="9" style="23"/>
    <col min="34" max="34" width="11.7109375" style="23" bestFit="1" customWidth="1"/>
    <col min="35" max="35" width="10" style="23" bestFit="1" customWidth="1"/>
    <col min="36" max="36" width="7.7109375" style="23" bestFit="1" customWidth="1"/>
    <col min="37" max="16384" width="9" style="23"/>
  </cols>
  <sheetData>
    <row r="1" spans="1:36">
      <c r="B1" s="627" t="s">
        <v>239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</row>
    <row r="2" spans="1:36">
      <c r="B2" s="627" t="s">
        <v>227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</row>
    <row r="3" spans="1:36">
      <c r="B3" s="627" t="s">
        <v>574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</row>
    <row r="5" spans="1:36">
      <c r="B5" s="736" t="s">
        <v>575</v>
      </c>
      <c r="C5" s="543" t="s">
        <v>535</v>
      </c>
      <c r="D5" s="736">
        <v>2556</v>
      </c>
      <c r="E5" s="736"/>
      <c r="F5" s="736"/>
      <c r="G5" s="736">
        <v>2557</v>
      </c>
      <c r="H5" s="736"/>
      <c r="I5" s="736"/>
      <c r="J5" s="736">
        <v>2558</v>
      </c>
      <c r="K5" s="736"/>
      <c r="L5" s="736"/>
      <c r="M5" s="736">
        <v>2559</v>
      </c>
      <c r="N5" s="736"/>
      <c r="O5" s="736"/>
      <c r="P5" s="736">
        <v>2560</v>
      </c>
      <c r="Q5" s="736"/>
      <c r="R5" s="736"/>
      <c r="S5" s="736">
        <v>2561</v>
      </c>
      <c r="T5" s="736"/>
      <c r="U5" s="736"/>
      <c r="V5" s="736">
        <v>2562</v>
      </c>
      <c r="W5" s="736"/>
      <c r="X5" s="736"/>
      <c r="Y5" s="736">
        <v>2563</v>
      </c>
      <c r="Z5" s="736"/>
      <c r="AA5" s="736"/>
      <c r="AB5" s="736">
        <v>2564</v>
      </c>
      <c r="AC5" s="736"/>
      <c r="AD5" s="736"/>
      <c r="AE5" s="736">
        <v>2565</v>
      </c>
      <c r="AF5" s="736"/>
      <c r="AG5" s="736"/>
      <c r="AH5" s="736">
        <v>2565</v>
      </c>
      <c r="AI5" s="736"/>
      <c r="AJ5" s="736"/>
    </row>
    <row r="6" spans="1:36" ht="119.25" customHeight="1">
      <c r="A6" s="22"/>
      <c r="B6" s="736"/>
      <c r="C6" s="542" t="s">
        <v>184</v>
      </c>
      <c r="D6" s="544" t="s">
        <v>576</v>
      </c>
      <c r="E6" s="544" t="s">
        <v>577</v>
      </c>
      <c r="F6" s="544" t="s">
        <v>578</v>
      </c>
      <c r="G6" s="544" t="s">
        <v>576</v>
      </c>
      <c r="H6" s="544" t="s">
        <v>577</v>
      </c>
      <c r="I6" s="544" t="s">
        <v>578</v>
      </c>
      <c r="J6" s="544" t="s">
        <v>576</v>
      </c>
      <c r="K6" s="544" t="s">
        <v>577</v>
      </c>
      <c r="L6" s="544" t="s">
        <v>578</v>
      </c>
      <c r="M6" s="544" t="s">
        <v>576</v>
      </c>
      <c r="N6" s="544" t="s">
        <v>577</v>
      </c>
      <c r="O6" s="544" t="s">
        <v>578</v>
      </c>
      <c r="P6" s="544" t="s">
        <v>576</v>
      </c>
      <c r="Q6" s="544" t="s">
        <v>577</v>
      </c>
      <c r="R6" s="544" t="s">
        <v>578</v>
      </c>
      <c r="S6" s="544" t="s">
        <v>576</v>
      </c>
      <c r="T6" s="544" t="s">
        <v>577</v>
      </c>
      <c r="U6" s="544" t="s">
        <v>578</v>
      </c>
      <c r="V6" s="544" t="s">
        <v>576</v>
      </c>
      <c r="W6" s="544" t="s">
        <v>577</v>
      </c>
      <c r="X6" s="544" t="s">
        <v>578</v>
      </c>
      <c r="Y6" s="544" t="s">
        <v>576</v>
      </c>
      <c r="Z6" s="544" t="s">
        <v>577</v>
      </c>
      <c r="AA6" s="544" t="s">
        <v>578</v>
      </c>
      <c r="AB6" s="544" t="s">
        <v>576</v>
      </c>
      <c r="AC6" s="544" t="s">
        <v>577</v>
      </c>
      <c r="AD6" s="544" t="s">
        <v>578</v>
      </c>
      <c r="AE6" s="544" t="s">
        <v>576</v>
      </c>
      <c r="AF6" s="544" t="s">
        <v>577</v>
      </c>
      <c r="AG6" s="544" t="s">
        <v>578</v>
      </c>
      <c r="AH6" s="544" t="s">
        <v>576</v>
      </c>
      <c r="AI6" s="544" t="s">
        <v>577</v>
      </c>
      <c r="AJ6" s="544" t="s">
        <v>578</v>
      </c>
    </row>
    <row r="7" spans="1:36">
      <c r="B7" s="478" t="s">
        <v>136</v>
      </c>
      <c r="C7" s="508"/>
      <c r="D7" s="356">
        <v>2433049</v>
      </c>
      <c r="E7" s="356">
        <v>252195</v>
      </c>
      <c r="F7" s="160">
        <v>10.37</v>
      </c>
      <c r="G7" s="356">
        <v>2260843</v>
      </c>
      <c r="H7" s="356">
        <v>182979</v>
      </c>
      <c r="I7" s="545">
        <v>8.09</v>
      </c>
      <c r="J7" s="356">
        <f>SUM(J8:J11)</f>
        <v>2263473</v>
      </c>
      <c r="K7" s="356">
        <f>SUM(K8:K11)</f>
        <v>368313</v>
      </c>
      <c r="L7" s="160">
        <f>+K7*100/J7</f>
        <v>16.272029752508644</v>
      </c>
      <c r="M7" s="356">
        <f>SUM(M8:M11)</f>
        <v>2348952.37</v>
      </c>
      <c r="N7" s="160">
        <f>SUM(N8:N11)</f>
        <v>534704.93999999994</v>
      </c>
      <c r="O7" s="160">
        <f>+N7*100/M7</f>
        <v>22.763549692580607</v>
      </c>
      <c r="P7" s="356">
        <f>SUM(P8:P11)</f>
        <v>2297675</v>
      </c>
      <c r="Q7" s="356">
        <f>SUM(Q8:Q11)</f>
        <v>1028570</v>
      </c>
      <c r="R7" s="160">
        <f>+Q7*100/P7</f>
        <v>44.765687053216837</v>
      </c>
      <c r="S7" s="356">
        <f>SUM(S8:S11)</f>
        <v>6391</v>
      </c>
      <c r="T7" s="356">
        <f>SUM(T8:T11)</f>
        <v>2752</v>
      </c>
      <c r="U7" s="160">
        <v>43.07</v>
      </c>
      <c r="V7" s="356">
        <f>SUM(V8:V11)</f>
        <v>6506.6699999999992</v>
      </c>
      <c r="W7" s="356">
        <f>SUM(W8:W11)</f>
        <v>3544</v>
      </c>
      <c r="X7" s="160">
        <v>54.46</v>
      </c>
      <c r="Y7" s="356">
        <f>SUM(Y8:Y11)</f>
        <v>2374935</v>
      </c>
      <c r="Z7" s="356">
        <f>SUM(Z8:Z11)</f>
        <v>1293448</v>
      </c>
      <c r="AA7" s="160">
        <v>54.46</v>
      </c>
      <c r="AB7" s="356">
        <f>SUM(AB8:AB11)</f>
        <v>2190000</v>
      </c>
      <c r="AC7" s="356">
        <f>SUM(AC8:AC11)</f>
        <v>1146100</v>
      </c>
      <c r="AD7" s="160">
        <v>54.46</v>
      </c>
      <c r="AE7" s="356">
        <f>SUM(AE8:AE11)</f>
        <v>1952750</v>
      </c>
      <c r="AF7" s="356">
        <f>SUM(AF8:AF11)</f>
        <v>985500</v>
      </c>
      <c r="AG7" s="160">
        <v>54.46</v>
      </c>
      <c r="AH7" s="356">
        <f>SUM(AH8:AH11)</f>
        <v>0</v>
      </c>
      <c r="AI7" s="356">
        <f>SUM(AI8:AI11)</f>
        <v>0</v>
      </c>
      <c r="AJ7" s="160"/>
    </row>
    <row r="8" spans="1:36">
      <c r="B8" s="478" t="s">
        <v>511</v>
      </c>
      <c r="C8" s="508"/>
      <c r="D8" s="356">
        <v>982760</v>
      </c>
      <c r="E8" s="356">
        <v>102193</v>
      </c>
      <c r="F8" s="160">
        <v>10.4</v>
      </c>
      <c r="G8" s="356">
        <v>826451</v>
      </c>
      <c r="H8" s="356">
        <v>24700</v>
      </c>
      <c r="I8" s="546">
        <v>2.99</v>
      </c>
      <c r="J8" s="356">
        <v>826360</v>
      </c>
      <c r="K8" s="356">
        <v>166440</v>
      </c>
      <c r="L8" s="160">
        <v>20.14</v>
      </c>
      <c r="M8" s="160">
        <v>892108.17</v>
      </c>
      <c r="N8" s="160">
        <v>228190.8</v>
      </c>
      <c r="O8" s="160">
        <v>25.43</v>
      </c>
      <c r="P8" s="356">
        <v>897170</v>
      </c>
      <c r="Q8" s="356">
        <v>349670</v>
      </c>
      <c r="R8" s="160">
        <v>38.97</v>
      </c>
      <c r="S8" s="356">
        <v>2480</v>
      </c>
      <c r="T8" s="356">
        <v>1012</v>
      </c>
      <c r="U8" s="160">
        <v>40.79</v>
      </c>
      <c r="V8" s="356">
        <v>2522.9899999999998</v>
      </c>
      <c r="W8" s="356">
        <v>1290</v>
      </c>
      <c r="X8" s="160">
        <v>51.14</v>
      </c>
      <c r="Y8" s="161">
        <v>920891</v>
      </c>
      <c r="Z8" s="368">
        <v>470941</v>
      </c>
      <c r="AA8" s="368">
        <v>51</v>
      </c>
      <c r="AB8" s="161">
        <v>848625</v>
      </c>
      <c r="AC8" s="161">
        <v>405515</v>
      </c>
      <c r="AD8" s="368">
        <v>48</v>
      </c>
      <c r="AE8" s="161">
        <v>813220</v>
      </c>
      <c r="AF8" s="161">
        <v>365000</v>
      </c>
      <c r="AG8" s="368">
        <v>45</v>
      </c>
      <c r="AH8" s="161"/>
      <c r="AI8" s="161"/>
      <c r="AJ8" s="368"/>
    </row>
    <row r="9" spans="1:36">
      <c r="B9" s="478" t="s">
        <v>512</v>
      </c>
      <c r="C9" s="508"/>
      <c r="D9" s="356">
        <v>400091</v>
      </c>
      <c r="E9" s="356">
        <v>105236</v>
      </c>
      <c r="F9" s="160">
        <v>26.3</v>
      </c>
      <c r="G9" s="356">
        <v>391308</v>
      </c>
      <c r="H9" s="356">
        <v>89151</v>
      </c>
      <c r="I9" s="546">
        <v>22.78</v>
      </c>
      <c r="J9" s="547">
        <v>393428</v>
      </c>
      <c r="K9" s="547">
        <v>89020</v>
      </c>
      <c r="L9" s="546">
        <v>21.86</v>
      </c>
      <c r="M9" s="548">
        <v>392108.17</v>
      </c>
      <c r="N9" s="160">
        <v>136438.79</v>
      </c>
      <c r="O9" s="546">
        <v>34.799999999999997</v>
      </c>
      <c r="P9" s="547">
        <v>386900</v>
      </c>
      <c r="Q9" s="547">
        <v>298205</v>
      </c>
      <c r="R9" s="546">
        <v>77.08</v>
      </c>
      <c r="S9" s="547">
        <v>1572</v>
      </c>
      <c r="T9" s="547">
        <v>596</v>
      </c>
      <c r="U9" s="546">
        <v>37.92</v>
      </c>
      <c r="V9" s="547">
        <v>1579.61</v>
      </c>
      <c r="W9" s="547">
        <v>759</v>
      </c>
      <c r="X9" s="546">
        <v>48.06</v>
      </c>
      <c r="Y9" s="549">
        <v>393313</v>
      </c>
      <c r="Z9" s="549">
        <v>263775</v>
      </c>
      <c r="AA9" s="550">
        <v>67</v>
      </c>
      <c r="AB9" s="549">
        <v>351130</v>
      </c>
      <c r="AC9" s="549">
        <v>198925</v>
      </c>
      <c r="AD9" s="550">
        <v>57</v>
      </c>
      <c r="AE9" s="549">
        <v>321200</v>
      </c>
      <c r="AF9" s="549">
        <v>164250</v>
      </c>
      <c r="AG9" s="550">
        <v>51</v>
      </c>
      <c r="AH9" s="549"/>
      <c r="AI9" s="549"/>
      <c r="AJ9" s="550"/>
    </row>
    <row r="10" spans="1:36">
      <c r="B10" s="478" t="s">
        <v>465</v>
      </c>
      <c r="C10" s="508"/>
      <c r="D10" s="356">
        <v>574907</v>
      </c>
      <c r="E10" s="356">
        <v>34565</v>
      </c>
      <c r="F10" s="160">
        <v>6.01</v>
      </c>
      <c r="G10" s="356">
        <v>566988</v>
      </c>
      <c r="H10" s="356">
        <v>56307</v>
      </c>
      <c r="I10" s="546">
        <v>9.93</v>
      </c>
      <c r="J10" s="356">
        <v>569185</v>
      </c>
      <c r="K10" s="356">
        <v>58468</v>
      </c>
      <c r="L10" s="546">
        <v>10.27</v>
      </c>
      <c r="M10" s="548">
        <v>583123.98</v>
      </c>
      <c r="N10" s="160">
        <v>96239.5</v>
      </c>
      <c r="O10" s="546">
        <v>16.5</v>
      </c>
      <c r="P10" s="356">
        <v>547865</v>
      </c>
      <c r="Q10" s="356">
        <v>212430</v>
      </c>
      <c r="R10" s="546">
        <v>38.770000000000003</v>
      </c>
      <c r="S10" s="356">
        <v>1264</v>
      </c>
      <c r="T10" s="356">
        <v>465</v>
      </c>
      <c r="U10" s="546">
        <v>36.799999999999997</v>
      </c>
      <c r="V10" s="356">
        <v>1326.5</v>
      </c>
      <c r="W10" s="356">
        <v>772</v>
      </c>
      <c r="X10" s="546">
        <v>58.18</v>
      </c>
      <c r="Y10" s="549">
        <v>576558</v>
      </c>
      <c r="Z10" s="549">
        <v>277072</v>
      </c>
      <c r="AA10" s="550">
        <v>48</v>
      </c>
      <c r="AB10" s="161">
        <v>568305</v>
      </c>
      <c r="AC10" s="161">
        <v>292730</v>
      </c>
      <c r="AD10" s="550">
        <v>52</v>
      </c>
      <c r="AE10" s="161">
        <v>391280</v>
      </c>
      <c r="AF10" s="161">
        <v>182500</v>
      </c>
      <c r="AG10" s="550">
        <v>47</v>
      </c>
      <c r="AH10" s="161"/>
      <c r="AI10" s="161"/>
      <c r="AJ10" s="550"/>
    </row>
    <row r="11" spans="1:36">
      <c r="B11" s="478" t="s">
        <v>479</v>
      </c>
      <c r="C11" s="508"/>
      <c r="D11" s="356">
        <v>475290</v>
      </c>
      <c r="E11" s="356">
        <v>10203</v>
      </c>
      <c r="F11" s="160">
        <v>2.15</v>
      </c>
      <c r="G11" s="356">
        <v>476096</v>
      </c>
      <c r="H11" s="356">
        <v>12822</v>
      </c>
      <c r="I11" s="546">
        <v>2.69</v>
      </c>
      <c r="J11" s="56">
        <v>474500</v>
      </c>
      <c r="K11" s="56">
        <v>54385</v>
      </c>
      <c r="L11" s="70">
        <v>11.46</v>
      </c>
      <c r="M11" s="56">
        <v>481612.05</v>
      </c>
      <c r="N11" s="120">
        <v>73835.850000000006</v>
      </c>
      <c r="O11" s="70">
        <v>15.33</v>
      </c>
      <c r="P11" s="56">
        <v>465740</v>
      </c>
      <c r="Q11" s="56">
        <v>168265</v>
      </c>
      <c r="R11" s="70">
        <v>36.130000000000003</v>
      </c>
      <c r="S11" s="56">
        <v>1075</v>
      </c>
      <c r="T11" s="56">
        <v>679</v>
      </c>
      <c r="U11" s="70">
        <v>63.23</v>
      </c>
      <c r="V11" s="56">
        <v>1077.57</v>
      </c>
      <c r="W11" s="56">
        <v>723</v>
      </c>
      <c r="X11" s="70">
        <v>67.06</v>
      </c>
      <c r="Y11" s="56">
        <v>484173</v>
      </c>
      <c r="Z11" s="56">
        <v>281660</v>
      </c>
      <c r="AA11" s="70">
        <v>58</v>
      </c>
      <c r="AB11" s="56">
        <v>421940</v>
      </c>
      <c r="AC11" s="56">
        <v>248930</v>
      </c>
      <c r="AD11" s="70">
        <v>59</v>
      </c>
      <c r="AE11" s="56">
        <v>427050</v>
      </c>
      <c r="AF11" s="56">
        <v>273750</v>
      </c>
      <c r="AG11" s="70">
        <v>64</v>
      </c>
      <c r="AH11" s="56"/>
      <c r="AI11" s="56"/>
      <c r="AJ11" s="70"/>
    </row>
    <row r="12" spans="1:36">
      <c r="B12" s="23" t="s">
        <v>579</v>
      </c>
    </row>
    <row r="13" spans="1:36">
      <c r="B13" s="23" t="s">
        <v>580</v>
      </c>
    </row>
    <row r="14" spans="1:36">
      <c r="D14" s="551"/>
      <c r="E14" s="551"/>
      <c r="F14" s="552"/>
      <c r="M14" s="94"/>
    </row>
    <row r="15" spans="1:36" ht="75">
      <c r="P15" s="553" t="s">
        <v>581</v>
      </c>
      <c r="Q15" s="553" t="s">
        <v>211</v>
      </c>
      <c r="R15" s="554" t="s">
        <v>582</v>
      </c>
      <c r="S15" s="554" t="s">
        <v>583</v>
      </c>
      <c r="T15" s="554" t="s">
        <v>584</v>
      </c>
      <c r="U15" s="554" t="s">
        <v>585</v>
      </c>
      <c r="V15" s="554" t="s">
        <v>578</v>
      </c>
      <c r="W15" s="554" t="s">
        <v>586</v>
      </c>
    </row>
    <row r="16" spans="1:36" ht="24">
      <c r="P16" s="487">
        <v>2561</v>
      </c>
      <c r="Q16" s="487" t="s">
        <v>98</v>
      </c>
      <c r="R16" s="555">
        <f>SUM(S16:U16)</f>
        <v>2480.0700000000002</v>
      </c>
      <c r="S16" s="555">
        <v>1021.06</v>
      </c>
      <c r="T16" s="555">
        <v>557.94000000000005</v>
      </c>
      <c r="U16" s="555">
        <v>901.07</v>
      </c>
      <c r="V16" s="556">
        <f>+S16*100/R16</f>
        <v>41.170612119819197</v>
      </c>
      <c r="W16" s="556">
        <f>+T16*100/R16</f>
        <v>22.496945650727604</v>
      </c>
    </row>
    <row r="17" spans="16:23" ht="24">
      <c r="P17" s="487"/>
      <c r="Q17" s="487" t="s">
        <v>137</v>
      </c>
      <c r="R17" s="555">
        <f t="shared" ref="R17:R19" si="0">SUM(S17:U17)</f>
        <v>1278.5</v>
      </c>
      <c r="S17" s="555">
        <v>478.14</v>
      </c>
      <c r="T17" s="555">
        <v>82.4</v>
      </c>
      <c r="U17" s="555">
        <v>717.96</v>
      </c>
      <c r="V17" s="556">
        <f t="shared" ref="V17:V40" si="1">+S17*100/R17</f>
        <v>37.398513883457177</v>
      </c>
      <c r="W17" s="556">
        <f t="shared" ref="W17:W40" si="2">+T17*100/R17</f>
        <v>6.4450527962456006</v>
      </c>
    </row>
    <row r="18" spans="16:23" ht="24">
      <c r="P18" s="487"/>
      <c r="Q18" s="487" t="s">
        <v>100</v>
      </c>
      <c r="R18" s="555">
        <f t="shared" si="0"/>
        <v>1571.74</v>
      </c>
      <c r="S18" s="555">
        <v>598.57000000000005</v>
      </c>
      <c r="T18" s="555">
        <v>176.52</v>
      </c>
      <c r="U18" s="555">
        <v>796.65</v>
      </c>
      <c r="V18" s="556">
        <f t="shared" si="1"/>
        <v>38.083270769974682</v>
      </c>
      <c r="W18" s="556">
        <f t="shared" si="2"/>
        <v>11.230865155814575</v>
      </c>
    </row>
    <row r="19" spans="16:23" ht="24">
      <c r="P19" s="487"/>
      <c r="Q19" s="487" t="s">
        <v>138</v>
      </c>
      <c r="R19" s="555">
        <f t="shared" si="0"/>
        <v>1074.6200000000001</v>
      </c>
      <c r="S19" s="555">
        <v>679.46</v>
      </c>
      <c r="T19" s="555">
        <v>141.99</v>
      </c>
      <c r="U19" s="555">
        <v>253.17</v>
      </c>
      <c r="V19" s="556">
        <f t="shared" si="1"/>
        <v>63.227931734008294</v>
      </c>
      <c r="W19" s="556">
        <f t="shared" si="2"/>
        <v>13.213042749995346</v>
      </c>
    </row>
    <row r="20" spans="16:23" ht="24">
      <c r="P20" s="557"/>
      <c r="Q20" s="557" t="s">
        <v>226</v>
      </c>
      <c r="R20" s="558">
        <f>SUM(R16:R19)</f>
        <v>6404.93</v>
      </c>
      <c r="S20" s="558">
        <f>SUM(S16:S19)</f>
        <v>2777.23</v>
      </c>
      <c r="T20" s="558">
        <f>SUM(T16:T19)</f>
        <v>958.85</v>
      </c>
      <c r="U20" s="558">
        <f t="shared" ref="U20" si="3">SUM(U16:U19)</f>
        <v>2668.8500000000004</v>
      </c>
      <c r="V20" s="559">
        <f t="shared" si="1"/>
        <v>43.360817370369382</v>
      </c>
      <c r="W20" s="559">
        <f t="shared" si="2"/>
        <v>14.970499287267776</v>
      </c>
    </row>
    <row r="21" spans="16:23" ht="24">
      <c r="P21" s="487">
        <v>2562</v>
      </c>
      <c r="Q21" s="487" t="s">
        <v>98</v>
      </c>
      <c r="R21" s="560">
        <v>2511.25</v>
      </c>
      <c r="S21" s="560">
        <v>1288.67</v>
      </c>
      <c r="T21" s="560">
        <v>164.58</v>
      </c>
      <c r="U21" s="560">
        <v>1058</v>
      </c>
      <c r="V21" s="561">
        <f t="shared" si="1"/>
        <v>51.315878546540567</v>
      </c>
      <c r="W21" s="561">
        <f t="shared" si="2"/>
        <v>6.5537083125933302</v>
      </c>
    </row>
    <row r="22" spans="16:23" ht="24">
      <c r="P22" s="487"/>
      <c r="Q22" s="487" t="s">
        <v>137</v>
      </c>
      <c r="R22" s="560">
        <v>1326.5</v>
      </c>
      <c r="S22" s="560">
        <v>771.77</v>
      </c>
      <c r="T22" s="560">
        <v>91.22</v>
      </c>
      <c r="U22" s="560">
        <v>463.51</v>
      </c>
      <c r="V22" s="561">
        <f t="shared" si="1"/>
        <v>58.180927252167358</v>
      </c>
      <c r="W22" s="561">
        <f t="shared" si="2"/>
        <v>6.8767433094609878</v>
      </c>
    </row>
    <row r="23" spans="16:23" ht="24">
      <c r="P23" s="487"/>
      <c r="Q23" s="487" t="s">
        <v>100</v>
      </c>
      <c r="R23" s="560">
        <v>1579.61</v>
      </c>
      <c r="S23" s="560">
        <v>759.1</v>
      </c>
      <c r="T23" s="560">
        <v>179.14</v>
      </c>
      <c r="U23" s="560">
        <v>641.37</v>
      </c>
      <c r="V23" s="561">
        <f t="shared" si="1"/>
        <v>48.056165762435036</v>
      </c>
      <c r="W23" s="561">
        <f t="shared" si="2"/>
        <v>11.340773988516153</v>
      </c>
    </row>
    <row r="24" spans="16:23" ht="24">
      <c r="P24" s="487"/>
      <c r="Q24" s="487" t="s">
        <v>138</v>
      </c>
      <c r="R24" s="560">
        <v>1077.5</v>
      </c>
      <c r="S24" s="560">
        <v>722.64</v>
      </c>
      <c r="T24" s="560">
        <v>123.85</v>
      </c>
      <c r="U24" s="560">
        <v>231.01</v>
      </c>
      <c r="V24" s="561">
        <f t="shared" si="1"/>
        <v>67.066357308584685</v>
      </c>
      <c r="W24" s="561">
        <f t="shared" si="2"/>
        <v>11.494199535962878</v>
      </c>
    </row>
    <row r="25" spans="16:23" ht="24">
      <c r="P25" s="557"/>
      <c r="Q25" s="557" t="s">
        <v>226</v>
      </c>
      <c r="R25" s="562">
        <f>SUM(R21:R24)</f>
        <v>6494.86</v>
      </c>
      <c r="S25" s="562">
        <f>SUM(S21:S24)</f>
        <v>3542.18</v>
      </c>
      <c r="T25" s="562">
        <f>SUM(T21:T24)</f>
        <v>558.79</v>
      </c>
      <c r="U25" s="562">
        <f t="shared" ref="U25" si="4">SUM(U21:U24)</f>
        <v>2393.8900000000003</v>
      </c>
      <c r="V25" s="563">
        <f t="shared" si="1"/>
        <v>54.538204056746416</v>
      </c>
      <c r="W25" s="563">
        <f t="shared" si="2"/>
        <v>8.6035726713123921</v>
      </c>
    </row>
    <row r="26" spans="16:23">
      <c r="P26" s="487">
        <v>2563</v>
      </c>
      <c r="Q26" s="487" t="s">
        <v>98</v>
      </c>
      <c r="R26" s="564">
        <v>2337.3000000000002</v>
      </c>
      <c r="S26" s="564">
        <v>1088.5</v>
      </c>
      <c r="T26" s="564">
        <v>318</v>
      </c>
      <c r="U26" s="564">
        <v>930.8</v>
      </c>
      <c r="V26" s="488">
        <f t="shared" si="1"/>
        <v>46.57082958969751</v>
      </c>
      <c r="W26" s="488">
        <f t="shared" si="2"/>
        <v>13.605442176870747</v>
      </c>
    </row>
    <row r="27" spans="16:23">
      <c r="P27" s="487"/>
      <c r="Q27" s="487" t="s">
        <v>137</v>
      </c>
      <c r="R27" s="564">
        <v>939.5</v>
      </c>
      <c r="S27" s="564">
        <v>406.1</v>
      </c>
      <c r="T27" s="564">
        <v>87</v>
      </c>
      <c r="U27" s="564">
        <v>446.4</v>
      </c>
      <c r="V27" s="488">
        <f t="shared" si="1"/>
        <v>43.225119744544969</v>
      </c>
      <c r="W27" s="488">
        <f t="shared" si="2"/>
        <v>9.2602448110697182</v>
      </c>
    </row>
    <row r="28" spans="16:23">
      <c r="P28" s="487"/>
      <c r="Q28" s="487" t="s">
        <v>100</v>
      </c>
      <c r="R28" s="564">
        <v>1698.5</v>
      </c>
      <c r="S28" s="564">
        <v>833</v>
      </c>
      <c r="T28" s="564">
        <v>186</v>
      </c>
      <c r="U28" s="564">
        <v>679.5</v>
      </c>
      <c r="V28" s="488">
        <f t="shared" si="1"/>
        <v>49.043273476596994</v>
      </c>
      <c r="W28" s="488">
        <f t="shared" si="2"/>
        <v>10.950838975566677</v>
      </c>
    </row>
    <row r="29" spans="16:23">
      <c r="P29" s="487"/>
      <c r="Q29" s="487" t="s">
        <v>138</v>
      </c>
      <c r="R29" s="564">
        <v>1104.4000000000001</v>
      </c>
      <c r="S29" s="564">
        <v>766.7</v>
      </c>
      <c r="T29" s="564">
        <v>54</v>
      </c>
      <c r="U29" s="564">
        <v>283.7</v>
      </c>
      <c r="V29" s="488">
        <f t="shared" si="1"/>
        <v>69.422310756972109</v>
      </c>
      <c r="W29" s="488">
        <f t="shared" si="2"/>
        <v>4.8895327779789923</v>
      </c>
    </row>
    <row r="30" spans="16:23">
      <c r="P30" s="557"/>
      <c r="Q30" s="557" t="s">
        <v>226</v>
      </c>
      <c r="R30" s="565">
        <f>SUM(R26:R29)</f>
        <v>6079.7000000000007</v>
      </c>
      <c r="S30" s="565">
        <f>SUM(S26:S29)</f>
        <v>3094.3</v>
      </c>
      <c r="T30" s="565">
        <f>SUM(T26:T29)</f>
        <v>645</v>
      </c>
      <c r="U30" s="565">
        <f t="shared" ref="U30" si="5">SUM(U26:U29)</f>
        <v>2340.3999999999996</v>
      </c>
      <c r="V30" s="566">
        <f t="shared" si="1"/>
        <v>50.895603401483619</v>
      </c>
      <c r="W30" s="566">
        <f t="shared" si="2"/>
        <v>10.609076105728899</v>
      </c>
    </row>
    <row r="31" spans="16:23">
      <c r="P31" s="487">
        <v>2564</v>
      </c>
      <c r="Q31" s="487" t="s">
        <v>98</v>
      </c>
      <c r="R31" s="564">
        <v>2271</v>
      </c>
      <c r="S31" s="564">
        <v>1129</v>
      </c>
      <c r="T31" s="564">
        <v>556</v>
      </c>
      <c r="U31" s="564">
        <v>586</v>
      </c>
      <c r="V31" s="488">
        <f t="shared" si="1"/>
        <v>49.713782474680755</v>
      </c>
      <c r="W31" s="488">
        <f t="shared" si="2"/>
        <v>24.482606781153677</v>
      </c>
    </row>
    <row r="32" spans="16:23">
      <c r="P32" s="487"/>
      <c r="Q32" s="487" t="s">
        <v>137</v>
      </c>
      <c r="R32" s="564">
        <v>896</v>
      </c>
      <c r="S32" s="564">
        <v>439</v>
      </c>
      <c r="T32" s="564">
        <v>12</v>
      </c>
      <c r="U32" s="564">
        <v>445</v>
      </c>
      <c r="V32" s="488">
        <f t="shared" si="1"/>
        <v>48.995535714285715</v>
      </c>
      <c r="W32" s="488">
        <f t="shared" si="2"/>
        <v>1.3392857142857142</v>
      </c>
    </row>
    <row r="33" spans="16:23">
      <c r="P33" s="487"/>
      <c r="Q33" s="487" t="s">
        <v>100</v>
      </c>
      <c r="R33" s="564">
        <v>1380</v>
      </c>
      <c r="S33" s="564">
        <v>505</v>
      </c>
      <c r="T33" s="564">
        <v>167</v>
      </c>
      <c r="U33" s="564">
        <v>708</v>
      </c>
      <c r="V33" s="488">
        <f t="shared" si="1"/>
        <v>36.594202898550726</v>
      </c>
      <c r="W33" s="488">
        <f t="shared" si="2"/>
        <v>12.101449275362318</v>
      </c>
    </row>
    <row r="34" spans="16:23">
      <c r="P34" s="487"/>
      <c r="Q34" s="487" t="s">
        <v>138</v>
      </c>
      <c r="R34" s="564">
        <v>1139</v>
      </c>
      <c r="S34" s="564">
        <v>734</v>
      </c>
      <c r="T34" s="564">
        <v>55</v>
      </c>
      <c r="U34" s="564">
        <v>350</v>
      </c>
      <c r="V34" s="488">
        <f t="shared" si="1"/>
        <v>64.442493415276559</v>
      </c>
      <c r="W34" s="488">
        <f t="shared" si="2"/>
        <v>4.8287971905179985</v>
      </c>
    </row>
    <row r="35" spans="16:23">
      <c r="P35" s="557"/>
      <c r="Q35" s="557" t="s">
        <v>226</v>
      </c>
      <c r="R35" s="565">
        <f>SUM(R31:R34)</f>
        <v>5686</v>
      </c>
      <c r="S35" s="565">
        <f>SUM(S31:S34)</f>
        <v>2807</v>
      </c>
      <c r="T35" s="565">
        <f>SUM(T31:T34)</f>
        <v>790</v>
      </c>
      <c r="U35" s="565">
        <f t="shared" ref="U35" si="6">SUM(U31:U34)</f>
        <v>2089</v>
      </c>
      <c r="V35" s="566">
        <f t="shared" si="1"/>
        <v>49.36686598663384</v>
      </c>
      <c r="W35" s="566">
        <f t="shared" si="2"/>
        <v>13.893774182201899</v>
      </c>
    </row>
    <row r="36" spans="16:23">
      <c r="P36" s="487">
        <v>2565</v>
      </c>
      <c r="Q36" s="487" t="s">
        <v>98</v>
      </c>
      <c r="R36" s="564">
        <v>2228</v>
      </c>
      <c r="S36" s="564">
        <v>495</v>
      </c>
      <c r="T36" s="564">
        <v>586</v>
      </c>
      <c r="U36" s="564">
        <f>1000+147</f>
        <v>1147</v>
      </c>
      <c r="V36" s="488">
        <f t="shared" si="1"/>
        <v>22.217235188509875</v>
      </c>
      <c r="W36" s="488">
        <f t="shared" si="2"/>
        <v>26.3016157989228</v>
      </c>
    </row>
    <row r="37" spans="16:23">
      <c r="P37" s="487"/>
      <c r="Q37" s="487" t="s">
        <v>137</v>
      </c>
      <c r="R37" s="564">
        <v>880</v>
      </c>
      <c r="S37" s="564">
        <v>348</v>
      </c>
      <c r="T37" s="564">
        <v>0</v>
      </c>
      <c r="U37" s="564">
        <f>450+82</f>
        <v>532</v>
      </c>
      <c r="V37" s="488">
        <f t="shared" si="1"/>
        <v>39.545454545454547</v>
      </c>
      <c r="W37" s="488">
        <f t="shared" si="2"/>
        <v>0</v>
      </c>
    </row>
    <row r="38" spans="16:23">
      <c r="P38" s="487"/>
      <c r="Q38" s="487" t="s">
        <v>100</v>
      </c>
      <c r="R38" s="564">
        <v>1072</v>
      </c>
      <c r="S38" s="564">
        <v>162</v>
      </c>
      <c r="T38" s="564">
        <v>110</v>
      </c>
      <c r="U38" s="564">
        <f>500+300</f>
        <v>800</v>
      </c>
      <c r="V38" s="488">
        <f t="shared" si="1"/>
        <v>15.111940298507463</v>
      </c>
      <c r="W38" s="488">
        <f t="shared" si="2"/>
        <v>10.261194029850746</v>
      </c>
    </row>
    <row r="39" spans="16:23">
      <c r="P39" s="487"/>
      <c r="Q39" s="487" t="s">
        <v>138</v>
      </c>
      <c r="R39" s="564">
        <v>1170</v>
      </c>
      <c r="S39" s="564">
        <v>60</v>
      </c>
      <c r="T39" s="564">
        <v>60</v>
      </c>
      <c r="U39" s="564">
        <f>750+300</f>
        <v>1050</v>
      </c>
      <c r="V39" s="488">
        <f t="shared" si="1"/>
        <v>5.1282051282051286</v>
      </c>
      <c r="W39" s="488">
        <f t="shared" si="2"/>
        <v>5.1282051282051286</v>
      </c>
    </row>
    <row r="40" spans="16:23">
      <c r="P40" s="567"/>
      <c r="Q40" s="557" t="s">
        <v>226</v>
      </c>
      <c r="R40" s="568">
        <f>SUM(R36:R39)</f>
        <v>5350</v>
      </c>
      <c r="S40" s="568">
        <f>SUM(S36:S39)</f>
        <v>1065</v>
      </c>
      <c r="T40" s="568">
        <f>SUM(T36:T39)</f>
        <v>756</v>
      </c>
      <c r="U40" s="568">
        <f t="shared" ref="U40" si="7">SUM(U36:U39)</f>
        <v>3529</v>
      </c>
      <c r="V40" s="569">
        <f t="shared" si="1"/>
        <v>19.906542056074766</v>
      </c>
      <c r="W40" s="569">
        <f t="shared" si="2"/>
        <v>14.130841121495328</v>
      </c>
    </row>
    <row r="41" spans="16:23">
      <c r="P41" s="487">
        <v>2566</v>
      </c>
      <c r="Q41" s="487" t="s">
        <v>98</v>
      </c>
      <c r="R41" s="564"/>
      <c r="S41" s="564"/>
      <c r="T41" s="564"/>
      <c r="U41" s="564"/>
      <c r="V41" s="488"/>
      <c r="W41" s="488"/>
    </row>
    <row r="42" spans="16:23">
      <c r="P42" s="487"/>
      <c r="Q42" s="487" t="s">
        <v>137</v>
      </c>
      <c r="R42" s="564"/>
      <c r="S42" s="564"/>
      <c r="T42" s="564"/>
      <c r="U42" s="564"/>
      <c r="V42" s="488"/>
      <c r="W42" s="488"/>
    </row>
    <row r="43" spans="16:23">
      <c r="P43" s="487"/>
      <c r="Q43" s="487" t="s">
        <v>100</v>
      </c>
      <c r="R43" s="564"/>
      <c r="S43" s="564"/>
      <c r="T43" s="564"/>
      <c r="U43" s="564"/>
      <c r="V43" s="488"/>
      <c r="W43" s="488"/>
    </row>
    <row r="44" spans="16:23">
      <c r="P44" s="487"/>
      <c r="Q44" s="487" t="s">
        <v>138</v>
      </c>
      <c r="R44" s="564"/>
      <c r="S44" s="564"/>
      <c r="T44" s="564"/>
      <c r="U44" s="564"/>
      <c r="V44" s="488"/>
      <c r="W44" s="488"/>
    </row>
    <row r="45" spans="16:23">
      <c r="P45" s="567"/>
      <c r="Q45" s="557" t="s">
        <v>226</v>
      </c>
      <c r="R45" s="568">
        <f>SUM(R41:R44)</f>
        <v>0</v>
      </c>
      <c r="S45" s="568">
        <f>SUM(S41:S44)</f>
        <v>0</v>
      </c>
      <c r="T45" s="568">
        <f>SUM(T41:T44)</f>
        <v>0</v>
      </c>
      <c r="U45" s="568">
        <f t="shared" ref="U45" si="8">SUM(U41:U44)</f>
        <v>0</v>
      </c>
      <c r="V45" s="569" t="e">
        <f t="shared" ref="V45" si="9">+S45*100/R45</f>
        <v>#DIV/0!</v>
      </c>
      <c r="W45" s="569" t="e">
        <f t="shared" ref="W45" si="10">+T45*100/R45</f>
        <v>#DIV/0!</v>
      </c>
    </row>
    <row r="46" spans="16:23">
      <c r="P46" s="23" t="s">
        <v>587</v>
      </c>
    </row>
    <row r="48" spans="16:23">
      <c r="P48" s="137" t="s">
        <v>588</v>
      </c>
      <c r="Q48" s="366">
        <v>2561</v>
      </c>
      <c r="R48" s="366">
        <v>2562</v>
      </c>
      <c r="S48" s="366">
        <v>2563</v>
      </c>
      <c r="T48" s="366">
        <v>2564</v>
      </c>
      <c r="U48" s="366">
        <v>2565</v>
      </c>
      <c r="V48" s="366">
        <v>2566</v>
      </c>
      <c r="W48" s="366" t="s">
        <v>589</v>
      </c>
    </row>
    <row r="49" spans="16:23">
      <c r="P49" s="137" t="s">
        <v>578</v>
      </c>
      <c r="Q49" s="570">
        <v>43.360817370369382</v>
      </c>
      <c r="R49" s="570">
        <v>54.538204056746416</v>
      </c>
      <c r="S49" s="570">
        <v>50.895603401483619</v>
      </c>
      <c r="T49" s="570">
        <v>49.36686598663384</v>
      </c>
      <c r="U49" s="570">
        <v>19.906542056074766</v>
      </c>
      <c r="V49" s="570"/>
      <c r="W49" s="570">
        <f>+(Q49+R49+S49+T49+U49+V49)/5</f>
        <v>43.613606574261603</v>
      </c>
    </row>
    <row r="50" spans="16:23">
      <c r="P50" s="137" t="s">
        <v>586</v>
      </c>
      <c r="Q50" s="570">
        <v>14.970499287267776</v>
      </c>
      <c r="R50" s="570">
        <v>8.6035726713123921</v>
      </c>
      <c r="S50" s="570">
        <v>10.609076105728899</v>
      </c>
      <c r="T50" s="570">
        <v>13.893774182201899</v>
      </c>
      <c r="U50" s="570">
        <v>14.130841121495328</v>
      </c>
      <c r="V50" s="570"/>
      <c r="W50" s="570">
        <f t="shared" ref="W50:W51" si="11">+(Q50+R50+S50+T50+U50+V50)/5</f>
        <v>12.441552673601258</v>
      </c>
    </row>
    <row r="51" spans="16:23">
      <c r="P51" s="137" t="s">
        <v>590</v>
      </c>
      <c r="Q51" s="137"/>
      <c r="R51" s="489">
        <f>+(T25-T20)*100/T20</f>
        <v>-41.722897220628887</v>
      </c>
      <c r="S51" s="489">
        <f>+(T30-T25)*100/T25</f>
        <v>15.427978310277572</v>
      </c>
      <c r="T51" s="489">
        <f>+(T35-T30)*100/T30</f>
        <v>22.480620155038761</v>
      </c>
      <c r="U51" s="489">
        <f>+(T40-T35)*100/T35</f>
        <v>-4.3037974683544302</v>
      </c>
      <c r="V51" s="489"/>
      <c r="W51" s="570">
        <f t="shared" si="11"/>
        <v>-1.6236192447333966</v>
      </c>
    </row>
  </sheetData>
  <mergeCells count="15">
    <mergeCell ref="B1:AD1"/>
    <mergeCell ref="B2:AD2"/>
    <mergeCell ref="B3:AD3"/>
    <mergeCell ref="B5:B6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ageMargins left="0.47244094488188981" right="0.39370078740157483" top="0.74803149606299213" bottom="0.74803149606299213" header="0.31496062992125984" footer="0.31496062992125984"/>
  <pageSetup paperSize="9" scale="72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09DE-65AF-4272-837F-6A4D2104B188}">
  <sheetPr>
    <tabColor rgb="FFFF0000"/>
  </sheetPr>
  <dimension ref="A1:S21"/>
  <sheetViews>
    <sheetView tabSelected="1" workbookViewId="0">
      <selection activeCell="B4" sqref="B4:E4"/>
    </sheetView>
  </sheetViews>
  <sheetFormatPr defaultColWidth="7.7109375" defaultRowHeight="21"/>
  <cols>
    <col min="1" max="1" width="14.7109375" style="9" customWidth="1"/>
    <col min="2" max="3" width="7.85546875" style="9" customWidth="1"/>
    <col min="4" max="5" width="8.5703125" style="9" customWidth="1"/>
    <col min="6" max="6" width="1.7109375" style="9" customWidth="1"/>
    <col min="7" max="7" width="24.7109375" style="9" customWidth="1"/>
    <col min="8" max="8" width="11.7109375" style="9" bestFit="1" customWidth="1"/>
    <col min="9" max="9" width="10.85546875" style="9" bestFit="1" customWidth="1"/>
    <col min="10" max="12" width="8.5703125" style="9" customWidth="1"/>
    <col min="13" max="13" width="1.42578125" style="9" customWidth="1"/>
    <col min="14" max="14" width="19.7109375" style="9" customWidth="1"/>
    <col min="15" max="15" width="11.7109375" style="9" bestFit="1" customWidth="1"/>
    <col min="16" max="16" width="10.85546875" style="9" bestFit="1" customWidth="1"/>
    <col min="17" max="16384" width="7.7109375" style="9"/>
  </cols>
  <sheetData>
    <row r="1" spans="1:19">
      <c r="A1" s="9" t="s">
        <v>239</v>
      </c>
    </row>
    <row r="2" spans="1:19">
      <c r="A2" s="9" t="s">
        <v>560</v>
      </c>
    </row>
    <row r="3" spans="1:19">
      <c r="E3" s="23" t="s">
        <v>548</v>
      </c>
      <c r="L3" s="23" t="s">
        <v>548</v>
      </c>
      <c r="S3" s="23" t="s">
        <v>548</v>
      </c>
    </row>
    <row r="4" spans="1:19">
      <c r="A4" s="746" t="s">
        <v>211</v>
      </c>
      <c r="B4" s="741" t="s">
        <v>612</v>
      </c>
      <c r="C4" s="741"/>
      <c r="D4" s="741"/>
      <c r="E4" s="742"/>
      <c r="G4" s="737" t="s">
        <v>561</v>
      </c>
      <c r="H4" s="737" t="s">
        <v>173</v>
      </c>
      <c r="I4" s="737"/>
      <c r="J4" s="737"/>
      <c r="K4" s="737"/>
      <c r="L4" s="737"/>
      <c r="M4" s="23"/>
      <c r="N4" s="738" t="s">
        <v>562</v>
      </c>
      <c r="O4" s="738" t="s">
        <v>173</v>
      </c>
      <c r="P4" s="738"/>
      <c r="Q4" s="738"/>
      <c r="R4" s="738"/>
      <c r="S4" s="738"/>
    </row>
    <row r="5" spans="1:19">
      <c r="A5" s="746"/>
      <c r="B5" s="739" t="s">
        <v>538</v>
      </c>
      <c r="C5" s="739"/>
      <c r="D5" s="739" t="s">
        <v>558</v>
      </c>
      <c r="E5" s="739"/>
      <c r="G5" s="737"/>
      <c r="H5" s="532" t="s">
        <v>136</v>
      </c>
      <c r="I5" s="532" t="s">
        <v>98</v>
      </c>
      <c r="J5" s="532" t="s">
        <v>137</v>
      </c>
      <c r="K5" s="532" t="s">
        <v>100</v>
      </c>
      <c r="L5" s="532" t="s">
        <v>138</v>
      </c>
      <c r="M5" s="23"/>
      <c r="N5" s="738"/>
      <c r="O5" s="534" t="s">
        <v>136</v>
      </c>
      <c r="P5" s="534" t="s">
        <v>98</v>
      </c>
      <c r="Q5" s="534" t="s">
        <v>137</v>
      </c>
      <c r="R5" s="534" t="s">
        <v>100</v>
      </c>
      <c r="S5" s="534" t="s">
        <v>138</v>
      </c>
    </row>
    <row r="6" spans="1:19">
      <c r="A6" s="746"/>
      <c r="B6" s="513" t="s">
        <v>539</v>
      </c>
      <c r="C6" s="513" t="s">
        <v>540</v>
      </c>
      <c r="D6" s="513" t="s">
        <v>539</v>
      </c>
      <c r="E6" s="513" t="s">
        <v>540</v>
      </c>
      <c r="G6" s="535" t="s">
        <v>563</v>
      </c>
      <c r="H6" s="99">
        <f>SUM(I6:L6)</f>
        <v>0</v>
      </c>
      <c r="I6" s="99"/>
      <c r="J6" s="99"/>
      <c r="K6" s="99"/>
      <c r="L6" s="533"/>
      <c r="M6" s="23"/>
      <c r="N6" s="535" t="s">
        <v>563</v>
      </c>
      <c r="O6" s="86">
        <f>SUM(P6:S6)</f>
        <v>0</v>
      </c>
      <c r="P6" s="86"/>
      <c r="Q6" s="86"/>
      <c r="R6" s="86"/>
      <c r="S6" s="536"/>
    </row>
    <row r="7" spans="1:19">
      <c r="A7" s="11" t="s">
        <v>98</v>
      </c>
      <c r="B7" s="514">
        <v>482</v>
      </c>
      <c r="C7" s="514">
        <v>477</v>
      </c>
      <c r="D7" s="514"/>
      <c r="E7" s="514"/>
      <c r="G7" s="535" t="s">
        <v>564</v>
      </c>
      <c r="H7" s="99">
        <f t="shared" ref="H7:H15" si="0">SUM(I7:L7)</f>
        <v>0</v>
      </c>
      <c r="I7" s="99"/>
      <c r="J7" s="99"/>
      <c r="K7" s="99"/>
      <c r="L7" s="533"/>
      <c r="M7" s="23"/>
      <c r="N7" s="535" t="s">
        <v>564</v>
      </c>
      <c r="O7" s="86">
        <f t="shared" ref="O7:O10" si="1">SUM(P7:S7)</f>
        <v>0</v>
      </c>
      <c r="P7" s="86"/>
      <c r="Q7" s="86"/>
      <c r="R7" s="86"/>
      <c r="S7" s="536"/>
    </row>
    <row r="8" spans="1:19">
      <c r="A8" s="11" t="s">
        <v>137</v>
      </c>
      <c r="B8" s="514">
        <v>193</v>
      </c>
      <c r="C8" s="514">
        <v>191</v>
      </c>
      <c r="D8" s="514"/>
      <c r="E8" s="514"/>
      <c r="G8" s="535" t="s">
        <v>565</v>
      </c>
      <c r="H8" s="99">
        <f t="shared" si="0"/>
        <v>0</v>
      </c>
      <c r="I8" s="99"/>
      <c r="J8" s="99"/>
      <c r="K8" s="99"/>
      <c r="L8" s="99"/>
      <c r="M8" s="23"/>
      <c r="N8" s="535" t="s">
        <v>565</v>
      </c>
      <c r="O8" s="86">
        <f t="shared" si="1"/>
        <v>0</v>
      </c>
      <c r="P8" s="86"/>
      <c r="Q8" s="86"/>
      <c r="R8" s="86"/>
      <c r="S8" s="86"/>
    </row>
    <row r="9" spans="1:19">
      <c r="A9" s="11" t="s">
        <v>100</v>
      </c>
      <c r="B9" s="514">
        <v>246</v>
      </c>
      <c r="C9" s="514">
        <v>244</v>
      </c>
      <c r="D9" s="514"/>
      <c r="E9" s="514"/>
      <c r="G9" s="535" t="s">
        <v>566</v>
      </c>
      <c r="H9" s="99">
        <f t="shared" si="0"/>
        <v>0</v>
      </c>
      <c r="I9" s="99"/>
      <c r="J9" s="99"/>
      <c r="K9" s="99"/>
      <c r="L9" s="99"/>
      <c r="M9" s="23"/>
      <c r="N9" s="535" t="s">
        <v>566</v>
      </c>
      <c r="O9" s="86">
        <f t="shared" si="1"/>
        <v>0</v>
      </c>
      <c r="P9" s="86"/>
      <c r="Q9" s="86"/>
      <c r="R9" s="86"/>
      <c r="S9" s="86"/>
    </row>
    <row r="10" spans="1:19">
      <c r="A10" s="11" t="s">
        <v>138</v>
      </c>
      <c r="B10" s="514">
        <v>157</v>
      </c>
      <c r="C10" s="514">
        <v>157</v>
      </c>
      <c r="D10" s="514"/>
      <c r="E10" s="514"/>
      <c r="G10" s="535" t="s">
        <v>567</v>
      </c>
      <c r="H10" s="99">
        <f t="shared" si="0"/>
        <v>0</v>
      </c>
      <c r="I10" s="99"/>
      <c r="J10" s="99"/>
      <c r="K10" s="99"/>
      <c r="L10" s="99"/>
      <c r="M10" s="23"/>
      <c r="N10" s="535" t="s">
        <v>567</v>
      </c>
      <c r="O10" s="86">
        <f t="shared" si="1"/>
        <v>0</v>
      </c>
      <c r="P10" s="86"/>
      <c r="Q10" s="86"/>
      <c r="R10" s="86"/>
      <c r="S10" s="86"/>
    </row>
    <row r="11" spans="1:19">
      <c r="A11" s="513" t="s">
        <v>136</v>
      </c>
      <c r="B11" s="515">
        <f t="shared" ref="B11:C11" si="2">SUM(B7:B10)</f>
        <v>1078</v>
      </c>
      <c r="C11" s="515">
        <f t="shared" si="2"/>
        <v>1069</v>
      </c>
      <c r="D11" s="515">
        <f t="shared" ref="D11:E11" si="3">SUM(D7:D10)</f>
        <v>0</v>
      </c>
      <c r="E11" s="515">
        <f t="shared" si="3"/>
        <v>0</v>
      </c>
      <c r="G11" s="535" t="s">
        <v>568</v>
      </c>
      <c r="H11" s="99">
        <f t="shared" si="0"/>
        <v>0</v>
      </c>
      <c r="I11" s="99"/>
      <c r="J11" s="99"/>
      <c r="K11" s="99"/>
      <c r="L11" s="99"/>
      <c r="M11" s="23"/>
      <c r="N11" s="535" t="s">
        <v>568</v>
      </c>
      <c r="O11" s="86">
        <f>SUM(P11:S11)</f>
        <v>0</v>
      </c>
      <c r="P11" s="86"/>
      <c r="Q11" s="86"/>
      <c r="R11" s="86"/>
      <c r="S11" s="86"/>
    </row>
    <row r="12" spans="1:19">
      <c r="E12" s="23" t="s">
        <v>548</v>
      </c>
      <c r="G12" s="535" t="s">
        <v>569</v>
      </c>
      <c r="H12" s="99">
        <f t="shared" si="0"/>
        <v>0</v>
      </c>
      <c r="I12" s="99"/>
      <c r="J12" s="99"/>
      <c r="K12" s="99"/>
      <c r="L12" s="99"/>
      <c r="M12" s="23"/>
      <c r="N12" s="535" t="s">
        <v>569</v>
      </c>
      <c r="O12" s="86">
        <f t="shared" ref="O12:O15" si="4">SUM(P12:S12)</f>
        <v>0</v>
      </c>
      <c r="P12" s="86"/>
      <c r="Q12" s="86"/>
      <c r="R12" s="86"/>
      <c r="S12" s="86"/>
    </row>
    <row r="13" spans="1:19">
      <c r="A13" s="745" t="s">
        <v>211</v>
      </c>
      <c r="B13" s="743" t="s">
        <v>84</v>
      </c>
      <c r="C13" s="743"/>
      <c r="D13" s="743"/>
      <c r="E13" s="744"/>
      <c r="G13" s="535" t="s">
        <v>559</v>
      </c>
      <c r="H13" s="99">
        <f t="shared" si="0"/>
        <v>0</v>
      </c>
      <c r="I13" s="99"/>
      <c r="J13" s="99"/>
      <c r="K13" s="99"/>
      <c r="L13" s="99"/>
      <c r="M13" s="23"/>
      <c r="N13" s="535" t="s">
        <v>559</v>
      </c>
      <c r="O13" s="86">
        <f t="shared" si="4"/>
        <v>0</v>
      </c>
      <c r="P13" s="86"/>
      <c r="Q13" s="86"/>
      <c r="R13" s="86"/>
      <c r="S13" s="86"/>
    </row>
    <row r="14" spans="1:19">
      <c r="A14" s="745"/>
      <c r="B14" s="740" t="s">
        <v>538</v>
      </c>
      <c r="C14" s="740"/>
      <c r="D14" s="740" t="s">
        <v>558</v>
      </c>
      <c r="E14" s="740"/>
      <c r="G14" s="535" t="s">
        <v>570</v>
      </c>
      <c r="H14" s="99">
        <f t="shared" si="0"/>
        <v>0</v>
      </c>
      <c r="I14" s="99"/>
      <c r="J14" s="99"/>
      <c r="K14" s="99"/>
      <c r="L14" s="533"/>
      <c r="M14" s="23"/>
      <c r="N14" s="535" t="s">
        <v>570</v>
      </c>
      <c r="O14" s="86">
        <f t="shared" si="4"/>
        <v>0</v>
      </c>
      <c r="P14" s="86"/>
      <c r="Q14" s="86"/>
      <c r="R14" s="537"/>
      <c r="S14" s="536"/>
    </row>
    <row r="15" spans="1:19">
      <c r="A15" s="745"/>
      <c r="B15" s="516" t="s">
        <v>539</v>
      </c>
      <c r="C15" s="516" t="s">
        <v>540</v>
      </c>
      <c r="D15" s="516" t="s">
        <v>539</v>
      </c>
      <c r="E15" s="516" t="s">
        <v>540</v>
      </c>
      <c r="G15" s="535" t="s">
        <v>571</v>
      </c>
      <c r="H15" s="99">
        <f t="shared" si="0"/>
        <v>0</v>
      </c>
      <c r="I15" s="99"/>
      <c r="J15" s="99"/>
      <c r="K15" s="99"/>
      <c r="L15" s="533"/>
      <c r="M15" s="23"/>
      <c r="N15" s="535" t="s">
        <v>571</v>
      </c>
      <c r="O15" s="86">
        <f t="shared" si="4"/>
        <v>0</v>
      </c>
      <c r="P15" s="86"/>
      <c r="Q15" s="86"/>
      <c r="R15" s="537"/>
      <c r="S15" s="536"/>
    </row>
    <row r="16" spans="1:19">
      <c r="A16" s="11" t="s">
        <v>98</v>
      </c>
      <c r="B16" s="517">
        <v>1452</v>
      </c>
      <c r="C16" s="517">
        <v>1414</v>
      </c>
      <c r="D16" s="517"/>
      <c r="E16" s="517"/>
      <c r="G16" s="538" t="s">
        <v>572</v>
      </c>
      <c r="H16" s="539">
        <f>SUM(H6:H15)</f>
        <v>0</v>
      </c>
      <c r="I16" s="539">
        <f>SUM(I6:I15)</f>
        <v>0</v>
      </c>
      <c r="J16" s="539">
        <f>SUM(J6:J15)</f>
        <v>0</v>
      </c>
      <c r="K16" s="539">
        <f>SUM(K6:K15)</f>
        <v>0</v>
      </c>
      <c r="L16" s="539">
        <f>SUM(L6:L15)</f>
        <v>0</v>
      </c>
      <c r="M16" s="23"/>
      <c r="N16" s="540" t="s">
        <v>572</v>
      </c>
      <c r="O16" s="541">
        <f>SUM(O6:O15)</f>
        <v>0</v>
      </c>
      <c r="P16" s="541">
        <f>SUM(P6:P15)</f>
        <v>0</v>
      </c>
      <c r="Q16" s="541">
        <f>SUM(Q6:Q15)</f>
        <v>0</v>
      </c>
      <c r="R16" s="541">
        <f>SUM(R6:R15)</f>
        <v>0</v>
      </c>
      <c r="S16" s="541">
        <f>SUM(S6:S15)</f>
        <v>0</v>
      </c>
    </row>
    <row r="17" spans="1:19">
      <c r="A17" s="11" t="s">
        <v>137</v>
      </c>
      <c r="B17" s="517">
        <v>384</v>
      </c>
      <c r="C17" s="517">
        <v>380</v>
      </c>
      <c r="D17" s="517"/>
      <c r="E17" s="517"/>
      <c r="G17" s="23" t="s">
        <v>573</v>
      </c>
      <c r="H17" s="23"/>
      <c r="I17" s="23"/>
      <c r="J17" s="23"/>
      <c r="K17" s="22"/>
      <c r="L17" s="23"/>
      <c r="M17" s="23"/>
      <c r="N17" s="23"/>
      <c r="O17" s="23"/>
      <c r="P17" s="23"/>
      <c r="Q17" s="23"/>
      <c r="R17" s="22"/>
      <c r="S17" s="23"/>
    </row>
    <row r="18" spans="1:19">
      <c r="A18" s="11" t="s">
        <v>100</v>
      </c>
      <c r="B18" s="517">
        <v>537</v>
      </c>
      <c r="C18" s="517">
        <v>529</v>
      </c>
      <c r="D18" s="517"/>
      <c r="E18" s="517"/>
    </row>
    <row r="19" spans="1:19">
      <c r="A19" s="11" t="s">
        <v>138</v>
      </c>
      <c r="B19" s="20">
        <v>351</v>
      </c>
      <c r="C19" s="20">
        <v>342</v>
      </c>
      <c r="D19" s="20"/>
      <c r="E19" s="20"/>
    </row>
    <row r="20" spans="1:19">
      <c r="A20" s="516" t="s">
        <v>136</v>
      </c>
      <c r="B20" s="518">
        <f t="shared" ref="B20:C20" si="5">SUM(B16:B19)</f>
        <v>2724</v>
      </c>
      <c r="C20" s="518">
        <f t="shared" si="5"/>
        <v>2665</v>
      </c>
      <c r="D20" s="518">
        <f t="shared" ref="D20:E20" si="6">SUM(D16:D19)</f>
        <v>0</v>
      </c>
      <c r="E20" s="518">
        <f t="shared" si="6"/>
        <v>0</v>
      </c>
    </row>
    <row r="21" spans="1:19">
      <c r="A21" s="9" t="s">
        <v>541</v>
      </c>
    </row>
  </sheetData>
  <mergeCells count="12">
    <mergeCell ref="A13:A15"/>
    <mergeCell ref="B14:C14"/>
    <mergeCell ref="A4:A6"/>
    <mergeCell ref="B5:C5"/>
    <mergeCell ref="H4:L4"/>
    <mergeCell ref="N4:N5"/>
    <mergeCell ref="O4:S4"/>
    <mergeCell ref="D5:E5"/>
    <mergeCell ref="D14:E14"/>
    <mergeCell ref="B4:E4"/>
    <mergeCell ref="B13:E13"/>
    <mergeCell ref="G4:G5"/>
  </mergeCells>
  <phoneticPr fontId="39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74B1-3D7A-4A32-86E6-D57E2245C418}">
  <sheetPr>
    <tabColor rgb="FFFF0000"/>
  </sheetPr>
  <dimension ref="A1:K21"/>
  <sheetViews>
    <sheetView workbookViewId="0">
      <selection activeCell="G12" sqref="G12"/>
    </sheetView>
  </sheetViews>
  <sheetFormatPr defaultColWidth="9" defaultRowHeight="21"/>
  <cols>
    <col min="1" max="1" width="21.5703125" style="9" customWidth="1"/>
    <col min="2" max="3" width="9" style="9" customWidth="1"/>
    <col min="4" max="4" width="2.5703125" style="9" customWidth="1"/>
    <col min="5" max="5" width="19" style="9" customWidth="1"/>
    <col min="6" max="7" width="9" style="9"/>
    <col min="8" max="8" width="2.85546875" style="9" customWidth="1"/>
    <col min="9" max="9" width="15.42578125" style="9" customWidth="1"/>
    <col min="10" max="16384" width="9" style="9"/>
  </cols>
  <sheetData>
    <row r="1" spans="1:11">
      <c r="A1" s="9" t="s">
        <v>239</v>
      </c>
    </row>
    <row r="2" spans="1:11">
      <c r="A2" s="136" t="s">
        <v>542</v>
      </c>
    </row>
    <row r="3" spans="1:11">
      <c r="C3" s="23" t="s">
        <v>548</v>
      </c>
      <c r="G3" s="23" t="s">
        <v>548</v>
      </c>
      <c r="K3" s="23" t="s">
        <v>548</v>
      </c>
    </row>
    <row r="4" spans="1:11">
      <c r="A4" s="746" t="s">
        <v>543</v>
      </c>
      <c r="B4" s="739" t="s">
        <v>226</v>
      </c>
      <c r="C4" s="739"/>
      <c r="E4" s="751" t="s">
        <v>543</v>
      </c>
      <c r="F4" s="752" t="s">
        <v>98</v>
      </c>
      <c r="G4" s="752"/>
      <c r="I4" s="745" t="s">
        <v>543</v>
      </c>
      <c r="J4" s="740" t="s">
        <v>137</v>
      </c>
      <c r="K4" s="740"/>
    </row>
    <row r="5" spans="1:11">
      <c r="A5" s="746"/>
      <c r="B5" s="739" t="s">
        <v>558</v>
      </c>
      <c r="C5" s="739"/>
      <c r="E5" s="751"/>
      <c r="F5" s="752" t="s">
        <v>558</v>
      </c>
      <c r="G5" s="752"/>
      <c r="I5" s="745"/>
      <c r="J5" s="740" t="s">
        <v>558</v>
      </c>
      <c r="K5" s="740"/>
    </row>
    <row r="6" spans="1:11">
      <c r="A6" s="746"/>
      <c r="B6" s="513" t="s">
        <v>539</v>
      </c>
      <c r="C6" s="513" t="s">
        <v>540</v>
      </c>
      <c r="E6" s="751"/>
      <c r="F6" s="519" t="s">
        <v>539</v>
      </c>
      <c r="G6" s="519" t="s">
        <v>540</v>
      </c>
      <c r="I6" s="745"/>
      <c r="J6" s="516" t="s">
        <v>539</v>
      </c>
      <c r="K6" s="516" t="s">
        <v>540</v>
      </c>
    </row>
    <row r="7" spans="1:11">
      <c r="A7" s="11" t="str">
        <f>+E7</f>
        <v>ฆ่าผู้อื่นโดยเจตนา</v>
      </c>
      <c r="B7" s="11"/>
      <c r="C7" s="11"/>
      <c r="E7" s="11" t="s">
        <v>544</v>
      </c>
      <c r="F7" s="11"/>
      <c r="G7" s="11"/>
      <c r="I7" s="11" t="s">
        <v>544</v>
      </c>
      <c r="J7" s="11"/>
      <c r="K7" s="11"/>
    </row>
    <row r="8" spans="1:11">
      <c r="A8" s="11" t="str">
        <f>+E8</f>
        <v>ปล้นทรัพย์</v>
      </c>
      <c r="B8" s="11"/>
      <c r="C8" s="11"/>
      <c r="E8" s="11" t="s">
        <v>545</v>
      </c>
      <c r="F8" s="11"/>
      <c r="G8" s="11"/>
      <c r="I8" s="11" t="s">
        <v>545</v>
      </c>
      <c r="J8" s="11"/>
      <c r="K8" s="11"/>
    </row>
    <row r="9" spans="1:11">
      <c r="A9" s="11" t="str">
        <f>+E9</f>
        <v>ชิงทรัพย์</v>
      </c>
      <c r="B9" s="11"/>
      <c r="C9" s="11"/>
      <c r="E9" s="11" t="s">
        <v>546</v>
      </c>
      <c r="F9" s="11"/>
      <c r="G9" s="11"/>
      <c r="I9" s="11" t="s">
        <v>546</v>
      </c>
      <c r="J9" s="11"/>
      <c r="K9" s="11"/>
    </row>
    <row r="10" spans="1:11">
      <c r="A10" s="11" t="str">
        <f>+E10</f>
        <v>วางเพลิง</v>
      </c>
      <c r="B10" s="11"/>
      <c r="C10" s="11"/>
      <c r="E10" s="11" t="s">
        <v>547</v>
      </c>
      <c r="F10" s="11"/>
      <c r="G10" s="11"/>
      <c r="I10" s="11" t="s">
        <v>547</v>
      </c>
      <c r="J10" s="11"/>
      <c r="K10" s="11"/>
    </row>
    <row r="11" spans="1:11">
      <c r="A11" s="513"/>
      <c r="B11" s="515">
        <f>SUM(B7:B10)</f>
        <v>0</v>
      </c>
      <c r="C11" s="515">
        <f t="shared" ref="C11" si="0">SUM(C7:C10)</f>
        <v>0</v>
      </c>
      <c r="E11" s="519"/>
      <c r="F11" s="520">
        <f>SUM(F7:F10)</f>
        <v>0</v>
      </c>
      <c r="G11" s="520">
        <f>SUM(G7:G10)</f>
        <v>0</v>
      </c>
      <c r="I11" s="516"/>
      <c r="J11" s="518">
        <f t="shared" ref="J11:K11" si="1">SUM(J7:J10)</f>
        <v>0</v>
      </c>
      <c r="K11" s="518">
        <f t="shared" si="1"/>
        <v>0</v>
      </c>
    </row>
    <row r="12" spans="1:11">
      <c r="C12" s="23" t="s">
        <v>548</v>
      </c>
      <c r="G12" s="23" t="s">
        <v>548</v>
      </c>
    </row>
    <row r="13" spans="1:11">
      <c r="A13" s="749" t="s">
        <v>543</v>
      </c>
      <c r="B13" s="750" t="s">
        <v>100</v>
      </c>
      <c r="C13" s="750"/>
      <c r="E13" s="747" t="s">
        <v>543</v>
      </c>
      <c r="F13" s="748" t="s">
        <v>138</v>
      </c>
      <c r="G13" s="748"/>
    </row>
    <row r="14" spans="1:11">
      <c r="A14" s="749"/>
      <c r="B14" s="750" t="s">
        <v>558</v>
      </c>
      <c r="C14" s="750"/>
      <c r="E14" s="747"/>
      <c r="F14" s="748" t="s">
        <v>558</v>
      </c>
      <c r="G14" s="748"/>
    </row>
    <row r="15" spans="1:11">
      <c r="A15" s="749"/>
      <c r="B15" s="521" t="s">
        <v>539</v>
      </c>
      <c r="C15" s="521" t="s">
        <v>540</v>
      </c>
      <c r="E15" s="747"/>
      <c r="F15" s="523" t="s">
        <v>539</v>
      </c>
      <c r="G15" s="523" t="s">
        <v>540</v>
      </c>
    </row>
    <row r="16" spans="1:11">
      <c r="A16" s="11" t="s">
        <v>544</v>
      </c>
      <c r="B16" s="11"/>
      <c r="C16" s="11"/>
      <c r="E16" s="11" t="s">
        <v>544</v>
      </c>
      <c r="F16" s="11"/>
      <c r="G16" s="11"/>
    </row>
    <row r="17" spans="1:7">
      <c r="A17" s="11" t="s">
        <v>545</v>
      </c>
      <c r="B17" s="11"/>
      <c r="C17" s="11"/>
      <c r="E17" s="11" t="s">
        <v>545</v>
      </c>
      <c r="F17" s="11"/>
      <c r="G17" s="11"/>
    </row>
    <row r="18" spans="1:7">
      <c r="A18" s="11" t="s">
        <v>546</v>
      </c>
      <c r="B18" s="11"/>
      <c r="C18" s="11"/>
      <c r="E18" s="11" t="s">
        <v>546</v>
      </c>
      <c r="F18" s="11"/>
      <c r="G18" s="11"/>
    </row>
    <row r="19" spans="1:7">
      <c r="A19" s="11" t="s">
        <v>547</v>
      </c>
      <c r="B19" s="11"/>
      <c r="C19" s="11"/>
      <c r="E19" s="11" t="s">
        <v>547</v>
      </c>
      <c r="F19" s="11"/>
      <c r="G19" s="11"/>
    </row>
    <row r="20" spans="1:7">
      <c r="A20" s="521"/>
      <c r="B20" s="522">
        <f t="shared" ref="B20:C20" si="2">SUM(B16:B19)</f>
        <v>0</v>
      </c>
      <c r="C20" s="522">
        <f t="shared" si="2"/>
        <v>0</v>
      </c>
      <c r="E20" s="523" t="s">
        <v>161</v>
      </c>
      <c r="F20" s="524">
        <f t="shared" ref="F20:G20" si="3">SUM(F16:F19)</f>
        <v>0</v>
      </c>
      <c r="G20" s="524">
        <f t="shared" si="3"/>
        <v>0</v>
      </c>
    </row>
    <row r="21" spans="1:7">
      <c r="A21" s="9" t="s">
        <v>541</v>
      </c>
    </row>
  </sheetData>
  <mergeCells count="15">
    <mergeCell ref="A4:A6"/>
    <mergeCell ref="B4:C4"/>
    <mergeCell ref="B5:C5"/>
    <mergeCell ref="I4:I6"/>
    <mergeCell ref="J4:K4"/>
    <mergeCell ref="J5:K5"/>
    <mergeCell ref="E4:E6"/>
    <mergeCell ref="F4:G4"/>
    <mergeCell ref="F5:G5"/>
    <mergeCell ref="E13:E15"/>
    <mergeCell ref="F13:G13"/>
    <mergeCell ref="F14:G14"/>
    <mergeCell ref="A13:A15"/>
    <mergeCell ref="B13:C13"/>
    <mergeCell ref="B14:C1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5C24D-1988-4050-9FCB-FEDAD9905F60}">
  <sheetPr>
    <tabColor rgb="FFFF0000"/>
  </sheetPr>
  <dimension ref="B1:E14"/>
  <sheetViews>
    <sheetView workbookViewId="0">
      <selection activeCell="I13" sqref="I13"/>
    </sheetView>
  </sheetViews>
  <sheetFormatPr defaultColWidth="14.42578125" defaultRowHeight="21"/>
  <cols>
    <col min="1" max="1" width="3.7109375" style="9" customWidth="1"/>
    <col min="2" max="4" width="14.42578125" style="9"/>
    <col min="5" max="5" width="14.42578125" style="9" customWidth="1"/>
    <col min="6" max="16384" width="14.42578125" style="9"/>
  </cols>
  <sheetData>
    <row r="1" spans="2:5">
      <c r="B1" s="9" t="s">
        <v>239</v>
      </c>
    </row>
    <row r="2" spans="2:5">
      <c r="B2" s="9" t="s">
        <v>73</v>
      </c>
    </row>
    <row r="3" spans="2:5">
      <c r="B3" s="9" t="s">
        <v>75</v>
      </c>
    </row>
    <row r="4" spans="2:5">
      <c r="E4" s="525" t="s">
        <v>548</v>
      </c>
    </row>
    <row r="5" spans="2:5">
      <c r="B5" s="620" t="s">
        <v>211</v>
      </c>
      <c r="C5" s="753"/>
      <c r="D5" s="753"/>
      <c r="E5" s="754"/>
    </row>
    <row r="6" spans="2:5">
      <c r="B6" s="620"/>
      <c r="C6" s="10" t="s">
        <v>537</v>
      </c>
      <c r="D6" s="10" t="s">
        <v>538</v>
      </c>
      <c r="E6" s="10" t="s">
        <v>558</v>
      </c>
    </row>
    <row r="7" spans="2:5">
      <c r="B7" s="526" t="s">
        <v>98</v>
      </c>
      <c r="C7" s="531">
        <v>4568</v>
      </c>
      <c r="D7" s="531">
        <v>2980</v>
      </c>
      <c r="E7" s="531"/>
    </row>
    <row r="8" spans="2:5">
      <c r="B8" s="11" t="s">
        <v>137</v>
      </c>
      <c r="C8" s="531">
        <v>2888</v>
      </c>
      <c r="D8" s="531">
        <v>1867</v>
      </c>
      <c r="E8" s="531"/>
    </row>
    <row r="9" spans="2:5">
      <c r="B9" s="11" t="s">
        <v>100</v>
      </c>
      <c r="C9" s="531">
        <v>2691</v>
      </c>
      <c r="D9" s="531">
        <v>1895</v>
      </c>
      <c r="E9" s="531"/>
    </row>
    <row r="10" spans="2:5">
      <c r="B10" s="11" t="s">
        <v>138</v>
      </c>
      <c r="C10" s="531">
        <v>1329</v>
      </c>
      <c r="D10" s="531">
        <v>1461</v>
      </c>
      <c r="E10" s="531"/>
    </row>
    <row r="11" spans="2:5">
      <c r="B11" s="10" t="s">
        <v>240</v>
      </c>
      <c r="C11" s="530">
        <f t="shared" ref="C11:D11" si="0">SUM(C7:C10)</f>
        <v>11476</v>
      </c>
      <c r="D11" s="530">
        <f t="shared" si="0"/>
        <v>8203</v>
      </c>
      <c r="E11" s="530">
        <f t="shared" ref="E11" si="1">SUM(E7:E10)</f>
        <v>0</v>
      </c>
    </row>
    <row r="12" spans="2:5">
      <c r="B12" s="10" t="s">
        <v>184</v>
      </c>
      <c r="C12" s="530">
        <v>326227</v>
      </c>
      <c r="D12" s="530"/>
      <c r="E12" s="530"/>
    </row>
    <row r="13" spans="2:5">
      <c r="B13" s="9" t="s">
        <v>541</v>
      </c>
    </row>
    <row r="14" spans="2:5">
      <c r="B14" s="527" t="s">
        <v>549</v>
      </c>
      <c r="C14" s="528"/>
    </row>
  </sheetData>
  <mergeCells count="2">
    <mergeCell ref="B5:B6"/>
    <mergeCell ref="C5:E5"/>
  </mergeCells>
  <phoneticPr fontId="39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848EA-CF96-4A9D-A933-1C8303BF7754}">
  <sheetPr>
    <tabColor rgb="FFFF0000"/>
  </sheetPr>
  <dimension ref="B1:H13"/>
  <sheetViews>
    <sheetView workbookViewId="0">
      <selection activeCell="O17" sqref="O17"/>
    </sheetView>
  </sheetViews>
  <sheetFormatPr defaultColWidth="9" defaultRowHeight="21"/>
  <cols>
    <col min="1" max="1" width="3" style="9" customWidth="1"/>
    <col min="2" max="2" width="14.140625" style="9" customWidth="1"/>
    <col min="3" max="3" width="10.7109375" style="9" customWidth="1"/>
    <col min="4" max="7" width="10.42578125" style="9" customWidth="1"/>
    <col min="8" max="16384" width="9" style="9"/>
  </cols>
  <sheetData>
    <row r="1" spans="2:8">
      <c r="B1" s="9" t="s">
        <v>550</v>
      </c>
    </row>
    <row r="2" spans="2:8">
      <c r="B2" s="9" t="s">
        <v>73</v>
      </c>
    </row>
    <row r="3" spans="2:8">
      <c r="B3" s="9" t="s">
        <v>75</v>
      </c>
    </row>
    <row r="4" spans="2:8">
      <c r="G4" s="23" t="s">
        <v>548</v>
      </c>
    </row>
    <row r="5" spans="2:8" s="8" customFormat="1">
      <c r="B5" s="755" t="s">
        <v>551</v>
      </c>
      <c r="C5" s="739" t="s">
        <v>173</v>
      </c>
      <c r="D5" s="739"/>
      <c r="E5" s="739"/>
      <c r="F5" s="739"/>
      <c r="G5" s="739"/>
      <c r="H5" s="9"/>
    </row>
    <row r="6" spans="2:8">
      <c r="B6" s="755"/>
      <c r="C6" s="513" t="s">
        <v>240</v>
      </c>
      <c r="D6" s="513" t="s">
        <v>98</v>
      </c>
      <c r="E6" s="513" t="s">
        <v>137</v>
      </c>
      <c r="F6" s="513" t="s">
        <v>100</v>
      </c>
      <c r="G6" s="513" t="s">
        <v>138</v>
      </c>
    </row>
    <row r="7" spans="2:8">
      <c r="B7" s="529" t="s">
        <v>552</v>
      </c>
      <c r="C7" s="42">
        <f t="shared" ref="C7:C12" si="0">SUM(D7:G7)</f>
        <v>0</v>
      </c>
      <c r="D7" s="42"/>
      <c r="E7" s="42"/>
      <c r="F7" s="42"/>
      <c r="G7" s="42"/>
    </row>
    <row r="8" spans="2:8">
      <c r="B8" s="529" t="s">
        <v>553</v>
      </c>
      <c r="C8" s="42">
        <f t="shared" si="0"/>
        <v>0</v>
      </c>
      <c r="D8" s="42"/>
      <c r="E8" s="42"/>
      <c r="F8" s="42"/>
      <c r="G8" s="42"/>
    </row>
    <row r="9" spans="2:8">
      <c r="B9" s="529" t="s">
        <v>554</v>
      </c>
      <c r="C9" s="42">
        <f t="shared" si="0"/>
        <v>0</v>
      </c>
      <c r="D9" s="42"/>
      <c r="E9" s="42"/>
      <c r="F9" s="42"/>
      <c r="G9" s="42"/>
    </row>
    <row r="10" spans="2:8">
      <c r="B10" s="529" t="s">
        <v>555</v>
      </c>
      <c r="C10" s="42">
        <f t="shared" si="0"/>
        <v>0</v>
      </c>
      <c r="D10" s="42"/>
      <c r="E10" s="42"/>
      <c r="F10" s="42"/>
      <c r="G10" s="42"/>
    </row>
    <row r="11" spans="2:8">
      <c r="B11" s="529" t="s">
        <v>556</v>
      </c>
      <c r="C11" s="42">
        <f t="shared" si="0"/>
        <v>0</v>
      </c>
      <c r="D11" s="42"/>
      <c r="E11" s="42"/>
      <c r="F11" s="42"/>
      <c r="G11" s="42"/>
    </row>
    <row r="12" spans="2:8">
      <c r="B12" s="529" t="s">
        <v>557</v>
      </c>
      <c r="C12" s="42">
        <f t="shared" si="0"/>
        <v>0</v>
      </c>
      <c r="D12" s="42"/>
      <c r="E12" s="42"/>
      <c r="F12" s="42"/>
      <c r="G12" s="42"/>
    </row>
    <row r="13" spans="2:8">
      <c r="B13" s="9" t="s">
        <v>541</v>
      </c>
    </row>
  </sheetData>
  <mergeCells count="2">
    <mergeCell ref="B5:B6"/>
    <mergeCell ref="C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DEBF-C736-4473-BE0A-DE24A7812353}">
  <sheetPr>
    <tabColor rgb="FFFF0000"/>
    <pageSetUpPr fitToPage="1"/>
  </sheetPr>
  <dimension ref="B1:G25"/>
  <sheetViews>
    <sheetView topLeftCell="A4" zoomScaleSheetLayoutView="103" workbookViewId="0">
      <selection activeCell="F20" sqref="F20"/>
    </sheetView>
  </sheetViews>
  <sheetFormatPr defaultColWidth="9" defaultRowHeight="21"/>
  <cols>
    <col min="1" max="1" width="2.7109375" style="9" customWidth="1"/>
    <col min="2" max="2" width="29.140625" style="9" customWidth="1"/>
    <col min="3" max="3" width="12" style="9" customWidth="1"/>
    <col min="4" max="4" width="12" style="66" customWidth="1"/>
    <col min="5" max="5" width="12" style="9" customWidth="1"/>
    <col min="6" max="7" width="12" style="66" customWidth="1"/>
    <col min="8" max="8" width="11.28515625" style="9" customWidth="1"/>
    <col min="9" max="12" width="8.5703125" style="9" customWidth="1"/>
    <col min="13" max="16384" width="9" style="9"/>
  </cols>
  <sheetData>
    <row r="1" spans="2:7">
      <c r="B1" s="615" t="s">
        <v>88</v>
      </c>
      <c r="C1" s="615"/>
      <c r="D1" s="615"/>
      <c r="E1" s="615"/>
      <c r="F1" s="615"/>
      <c r="G1" s="615"/>
    </row>
    <row r="2" spans="2:7">
      <c r="B2" s="9" t="s">
        <v>154</v>
      </c>
      <c r="C2" s="13"/>
      <c r="D2" s="64"/>
      <c r="F2" s="65"/>
    </row>
    <row r="3" spans="2:7">
      <c r="B3" s="9" t="s">
        <v>155</v>
      </c>
      <c r="C3" s="67"/>
      <c r="D3" s="64"/>
      <c r="G3" s="68"/>
    </row>
    <row r="4" spans="2:7" ht="9.75" customHeight="1">
      <c r="C4" s="67"/>
      <c r="D4" s="64"/>
      <c r="G4" s="68"/>
    </row>
    <row r="5" spans="2:7">
      <c r="B5" s="631" t="s">
        <v>156</v>
      </c>
      <c r="C5" s="633" t="s">
        <v>172</v>
      </c>
      <c r="D5" s="633"/>
      <c r="E5" s="633"/>
      <c r="F5" s="633"/>
      <c r="G5" s="633"/>
    </row>
    <row r="6" spans="2:7">
      <c r="B6" s="631"/>
      <c r="C6" s="631" t="s">
        <v>136</v>
      </c>
      <c r="D6" s="631" t="s">
        <v>98</v>
      </c>
      <c r="E6" s="631" t="s">
        <v>137</v>
      </c>
      <c r="F6" s="632" t="s">
        <v>100</v>
      </c>
      <c r="G6" s="632" t="s">
        <v>138</v>
      </c>
    </row>
    <row r="7" spans="2:7">
      <c r="B7" s="631"/>
      <c r="C7" s="631"/>
      <c r="D7" s="631"/>
      <c r="E7" s="631"/>
      <c r="F7" s="632"/>
      <c r="G7" s="632"/>
    </row>
    <row r="8" spans="2:7">
      <c r="B8" s="21" t="s">
        <v>157</v>
      </c>
      <c r="C8" s="69">
        <f>SUM(D8:G8)</f>
        <v>2310</v>
      </c>
      <c r="D8" s="78">
        <v>889</v>
      </c>
      <c r="E8" s="79"/>
      <c r="F8" s="79">
        <v>876</v>
      </c>
      <c r="G8" s="78">
        <v>545</v>
      </c>
    </row>
    <row r="9" spans="2:7">
      <c r="B9" s="21" t="s">
        <v>158</v>
      </c>
      <c r="C9" s="69">
        <f>SUM(D9:G9)</f>
        <v>226</v>
      </c>
      <c r="D9" s="80">
        <v>50</v>
      </c>
      <c r="E9" s="81"/>
      <c r="F9" s="81">
        <v>91</v>
      </c>
      <c r="G9" s="78">
        <v>85</v>
      </c>
    </row>
    <row r="10" spans="2:7">
      <c r="B10" s="12" t="s">
        <v>170</v>
      </c>
      <c r="C10" s="69">
        <f>SUM(D10:G10)</f>
        <v>898</v>
      </c>
      <c r="D10" s="80">
        <v>408</v>
      </c>
      <c r="E10" s="81"/>
      <c r="F10" s="81">
        <v>275</v>
      </c>
      <c r="G10" s="81">
        <v>215</v>
      </c>
    </row>
    <row r="11" spans="2:7">
      <c r="B11" s="21" t="s">
        <v>159</v>
      </c>
      <c r="C11" s="69">
        <f>SUM(D11:G11)</f>
        <v>47</v>
      </c>
      <c r="D11" s="82">
        <v>26</v>
      </c>
      <c r="E11" s="81"/>
      <c r="F11" s="81">
        <v>13</v>
      </c>
      <c r="G11" s="78">
        <v>8</v>
      </c>
    </row>
    <row r="12" spans="2:7">
      <c r="B12" s="12" t="s">
        <v>160</v>
      </c>
      <c r="C12" s="69">
        <f>SUM(D12:G12)</f>
        <v>24</v>
      </c>
      <c r="D12" s="82">
        <v>12</v>
      </c>
      <c r="E12" s="74"/>
      <c r="F12" s="74">
        <v>6</v>
      </c>
      <c r="G12" s="78">
        <v>6</v>
      </c>
    </row>
    <row r="13" spans="2:7">
      <c r="B13" s="75" t="s">
        <v>161</v>
      </c>
      <c r="C13" s="76">
        <f>SUM(C8:C12)</f>
        <v>3505</v>
      </c>
      <c r="D13" s="76">
        <f>SUM(D8:D12)</f>
        <v>1385</v>
      </c>
      <c r="E13" s="76">
        <f>SUM(E8:E12)</f>
        <v>0</v>
      </c>
      <c r="F13" s="76">
        <v>1261</v>
      </c>
      <c r="G13" s="76">
        <v>859</v>
      </c>
    </row>
    <row r="14" spans="2:7">
      <c r="B14" s="9" t="s">
        <v>168</v>
      </c>
    </row>
    <row r="16" spans="2:7">
      <c r="B16" s="631" t="s">
        <v>156</v>
      </c>
      <c r="C16" s="633" t="s">
        <v>173</v>
      </c>
      <c r="D16" s="633"/>
      <c r="E16" s="633"/>
      <c r="F16" s="633"/>
      <c r="G16" s="633"/>
    </row>
    <row r="17" spans="2:7">
      <c r="B17" s="631"/>
      <c r="C17" s="631" t="s">
        <v>136</v>
      </c>
      <c r="D17" s="631" t="s">
        <v>98</v>
      </c>
      <c r="E17" s="631" t="s">
        <v>137</v>
      </c>
      <c r="F17" s="632" t="s">
        <v>100</v>
      </c>
      <c r="G17" s="632" t="s">
        <v>138</v>
      </c>
    </row>
    <row r="18" spans="2:7">
      <c r="B18" s="631"/>
      <c r="C18" s="631"/>
      <c r="D18" s="631"/>
      <c r="E18" s="631"/>
      <c r="F18" s="632"/>
      <c r="G18" s="632"/>
    </row>
    <row r="19" spans="2:7">
      <c r="B19" s="21" t="s">
        <v>157</v>
      </c>
      <c r="C19" s="69">
        <f>SUM(D19:G19)</f>
        <v>0</v>
      </c>
      <c r="D19" s="78"/>
      <c r="E19" s="79"/>
      <c r="F19" s="79"/>
      <c r="G19" s="78"/>
    </row>
    <row r="20" spans="2:7">
      <c r="B20" s="21" t="s">
        <v>158</v>
      </c>
      <c r="C20" s="69">
        <f>SUM(D20:G20)</f>
        <v>0</v>
      </c>
      <c r="D20" s="80"/>
      <c r="E20" s="81"/>
      <c r="F20" s="81"/>
      <c r="G20" s="78"/>
    </row>
    <row r="21" spans="2:7">
      <c r="B21" s="12" t="s">
        <v>170</v>
      </c>
      <c r="C21" s="69">
        <f>SUM(D21:G21)</f>
        <v>0</v>
      </c>
      <c r="D21" s="80"/>
      <c r="E21" s="81"/>
      <c r="F21" s="81"/>
      <c r="G21" s="81"/>
    </row>
    <row r="22" spans="2:7">
      <c r="B22" s="21" t="s">
        <v>159</v>
      </c>
      <c r="C22" s="69">
        <f>SUM(D22:G22)</f>
        <v>0</v>
      </c>
      <c r="D22" s="82"/>
      <c r="E22" s="81"/>
      <c r="F22" s="81"/>
      <c r="G22" s="78"/>
    </row>
    <row r="23" spans="2:7">
      <c r="B23" s="12" t="s">
        <v>160</v>
      </c>
      <c r="C23" s="69">
        <f>SUM(D23:G23)</f>
        <v>0</v>
      </c>
      <c r="D23" s="82"/>
      <c r="E23" s="74"/>
      <c r="F23" s="74"/>
      <c r="G23" s="78"/>
    </row>
    <row r="24" spans="2:7">
      <c r="B24" s="75" t="s">
        <v>161</v>
      </c>
      <c r="C24" s="76">
        <f>SUM(C19:C23)</f>
        <v>0</v>
      </c>
      <c r="D24" s="76">
        <f>SUM(D19:D23)</f>
        <v>0</v>
      </c>
      <c r="E24" s="76">
        <f>SUM(E19:E23)</f>
        <v>0</v>
      </c>
      <c r="F24" s="76">
        <v>1261</v>
      </c>
      <c r="G24" s="76">
        <v>859</v>
      </c>
    </row>
    <row r="25" spans="2:7">
      <c r="B25" s="9" t="s">
        <v>168</v>
      </c>
    </row>
  </sheetData>
  <mergeCells count="15">
    <mergeCell ref="B1:G1"/>
    <mergeCell ref="D17:D18"/>
    <mergeCell ref="E17:E18"/>
    <mergeCell ref="F17:F18"/>
    <mergeCell ref="G17:G18"/>
    <mergeCell ref="B5:B7"/>
    <mergeCell ref="C5:G5"/>
    <mergeCell ref="C6:C7"/>
    <mergeCell ref="D6:D7"/>
    <mergeCell ref="E6:E7"/>
    <mergeCell ref="F6:F7"/>
    <mergeCell ref="G6:G7"/>
    <mergeCell ref="B16:B18"/>
    <mergeCell ref="C16:G16"/>
    <mergeCell ref="C17:C18"/>
  </mergeCells>
  <pageMargins left="0.70866141732283472" right="0.70866141732283472" top="0.74803149606299213" bottom="0.74803149606299213" header="0.31496062992125984" footer="0.31496062992125984"/>
  <pageSetup paperSize="9" fitToWidth="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8D28A-E03F-443D-BF1A-C499CF38298C}">
  <sheetPr>
    <tabColor rgb="FFFF0000"/>
    <pageSetUpPr fitToPage="1"/>
  </sheetPr>
  <dimension ref="B1:L25"/>
  <sheetViews>
    <sheetView topLeftCell="A10" zoomScaleSheetLayoutView="100" workbookViewId="0">
      <selection activeCell="D13" sqref="D13"/>
    </sheetView>
  </sheetViews>
  <sheetFormatPr defaultColWidth="9" defaultRowHeight="21"/>
  <cols>
    <col min="1" max="1" width="2.7109375" style="23" customWidth="1"/>
    <col min="2" max="2" width="34.140625" style="23" customWidth="1"/>
    <col min="3" max="12" width="11.28515625" style="50" customWidth="1"/>
    <col min="13" max="14" width="11.28515625" style="23" customWidth="1"/>
    <col min="15" max="17" width="8.5703125" style="23" customWidth="1"/>
    <col min="18" max="16384" width="9" style="23"/>
  </cols>
  <sheetData>
    <row r="1" spans="2:12">
      <c r="B1" s="627" t="s">
        <v>88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2:12">
      <c r="B2" s="23" t="s">
        <v>174</v>
      </c>
      <c r="C2" s="83"/>
      <c r="D2" s="83"/>
      <c r="E2" s="83"/>
      <c r="F2" s="83"/>
      <c r="I2" s="84"/>
      <c r="J2" s="84"/>
    </row>
    <row r="3" spans="2:12">
      <c r="B3" s="23" t="s">
        <v>175</v>
      </c>
      <c r="C3" s="84"/>
      <c r="D3" s="84"/>
      <c r="E3" s="84"/>
      <c r="F3" s="83"/>
      <c r="K3" s="85"/>
      <c r="L3" s="85"/>
    </row>
    <row r="4" spans="2:12">
      <c r="C4" s="84"/>
      <c r="D4" s="84"/>
      <c r="E4" s="84"/>
      <c r="F4" s="83"/>
      <c r="K4" s="85"/>
      <c r="L4" s="85"/>
    </row>
    <row r="5" spans="2:12">
      <c r="B5" s="631" t="s">
        <v>156</v>
      </c>
      <c r="C5" s="633" t="s">
        <v>172</v>
      </c>
      <c r="D5" s="633"/>
      <c r="E5" s="633"/>
      <c r="F5" s="633"/>
      <c r="G5" s="633"/>
      <c r="H5" s="633"/>
      <c r="I5" s="633"/>
      <c r="J5" s="633"/>
      <c r="K5" s="633"/>
      <c r="L5" s="633"/>
    </row>
    <row r="6" spans="2:12">
      <c r="B6" s="631"/>
      <c r="C6" s="638" t="s">
        <v>136</v>
      </c>
      <c r="D6" s="638"/>
      <c r="E6" s="634" t="s">
        <v>98</v>
      </c>
      <c r="F6" s="635"/>
      <c r="G6" s="636" t="s">
        <v>137</v>
      </c>
      <c r="H6" s="637"/>
      <c r="I6" s="634" t="s">
        <v>100</v>
      </c>
      <c r="J6" s="635"/>
      <c r="K6" s="634" t="s">
        <v>138</v>
      </c>
      <c r="L6" s="635"/>
    </row>
    <row r="7" spans="2:12">
      <c r="B7" s="631"/>
      <c r="C7" s="76" t="s">
        <v>176</v>
      </c>
      <c r="D7" s="90" t="s">
        <v>177</v>
      </c>
      <c r="E7" s="76" t="s">
        <v>176</v>
      </c>
      <c r="F7" s="90" t="s">
        <v>177</v>
      </c>
      <c r="G7" s="76" t="s">
        <v>176</v>
      </c>
      <c r="H7" s="90" t="s">
        <v>177</v>
      </c>
      <c r="I7" s="76" t="s">
        <v>176</v>
      </c>
      <c r="J7" s="90" t="s">
        <v>177</v>
      </c>
      <c r="K7" s="76" t="s">
        <v>176</v>
      </c>
      <c r="L7" s="90" t="s">
        <v>177</v>
      </c>
    </row>
    <row r="8" spans="2:12">
      <c r="B8" s="86" t="s">
        <v>178</v>
      </c>
      <c r="C8" s="87">
        <f t="shared" ref="C8:D12" si="0">+E8+G8+I8+K8</f>
        <v>25447</v>
      </c>
      <c r="D8" s="87">
        <f t="shared" si="0"/>
        <v>328001</v>
      </c>
      <c r="E8" s="87">
        <v>9041</v>
      </c>
      <c r="F8" s="87">
        <v>99270</v>
      </c>
      <c r="G8" s="87"/>
      <c r="H8" s="87"/>
      <c r="I8" s="87">
        <v>10348</v>
      </c>
      <c r="J8" s="87">
        <v>153538</v>
      </c>
      <c r="K8" s="95">
        <v>6058</v>
      </c>
      <c r="L8" s="95">
        <v>75193</v>
      </c>
    </row>
    <row r="9" spans="2:12">
      <c r="B9" s="86" t="s">
        <v>179</v>
      </c>
      <c r="C9" s="80">
        <f t="shared" si="0"/>
        <v>10730</v>
      </c>
      <c r="D9" s="80">
        <f t="shared" si="0"/>
        <v>189105</v>
      </c>
      <c r="E9" s="80">
        <v>4097</v>
      </c>
      <c r="F9" s="80">
        <v>65587</v>
      </c>
      <c r="G9" s="80"/>
      <c r="H9" s="80"/>
      <c r="I9" s="81">
        <v>3054</v>
      </c>
      <c r="J9" s="81">
        <v>69034</v>
      </c>
      <c r="K9" s="95">
        <v>3579</v>
      </c>
      <c r="L9" s="95">
        <v>54484</v>
      </c>
    </row>
    <row r="10" spans="2:12">
      <c r="B10" s="31" t="s">
        <v>170</v>
      </c>
      <c r="C10" s="92">
        <f t="shared" si="0"/>
        <v>21087</v>
      </c>
      <c r="D10" s="92">
        <f t="shared" si="0"/>
        <v>190193</v>
      </c>
      <c r="E10" s="92">
        <v>7836</v>
      </c>
      <c r="F10" s="92">
        <v>95605</v>
      </c>
      <c r="G10" s="92"/>
      <c r="H10" s="92"/>
      <c r="I10" s="93">
        <v>9212</v>
      </c>
      <c r="J10" s="93">
        <v>42184</v>
      </c>
      <c r="K10" s="96">
        <v>4039</v>
      </c>
      <c r="L10" s="96">
        <v>52404</v>
      </c>
    </row>
    <row r="11" spans="2:12">
      <c r="B11" s="86" t="s">
        <v>180</v>
      </c>
      <c r="C11" s="80">
        <f t="shared" si="0"/>
        <v>2863</v>
      </c>
      <c r="D11" s="80">
        <f t="shared" si="0"/>
        <v>75487</v>
      </c>
      <c r="E11" s="80">
        <v>1599</v>
      </c>
      <c r="F11" s="74">
        <v>36520</v>
      </c>
      <c r="G11" s="80"/>
      <c r="H11" s="74"/>
      <c r="I11" s="81">
        <v>617</v>
      </c>
      <c r="J11" s="81">
        <v>20323</v>
      </c>
      <c r="K11" s="95">
        <v>647</v>
      </c>
      <c r="L11" s="95">
        <v>18644</v>
      </c>
    </row>
    <row r="12" spans="2:12">
      <c r="B12" s="86" t="s">
        <v>181</v>
      </c>
      <c r="C12" s="80">
        <f t="shared" si="0"/>
        <v>4501</v>
      </c>
      <c r="D12" s="88">
        <f t="shared" si="0"/>
        <v>75246</v>
      </c>
      <c r="E12" s="88">
        <v>2423</v>
      </c>
      <c r="F12" s="89">
        <v>49854</v>
      </c>
      <c r="G12" s="88"/>
      <c r="H12" s="89"/>
      <c r="I12" s="89">
        <v>834</v>
      </c>
      <c r="J12" s="89">
        <v>14216</v>
      </c>
      <c r="K12" s="95">
        <v>1244</v>
      </c>
      <c r="L12" s="95">
        <v>11176</v>
      </c>
    </row>
    <row r="13" spans="2:12">
      <c r="B13" s="91" t="s">
        <v>161</v>
      </c>
      <c r="C13" s="52">
        <f t="shared" ref="C13:L13" si="1">SUM(C8:C12)</f>
        <v>64628</v>
      </c>
      <c r="D13" s="52">
        <f t="shared" si="1"/>
        <v>858032</v>
      </c>
      <c r="E13" s="52">
        <f t="shared" si="1"/>
        <v>24996</v>
      </c>
      <c r="F13" s="52">
        <f t="shared" si="1"/>
        <v>346836</v>
      </c>
      <c r="G13" s="52">
        <f t="shared" si="1"/>
        <v>0</v>
      </c>
      <c r="H13" s="52">
        <f t="shared" si="1"/>
        <v>0</v>
      </c>
      <c r="I13" s="52">
        <f t="shared" si="1"/>
        <v>24065</v>
      </c>
      <c r="J13" s="52">
        <f t="shared" si="1"/>
        <v>299295</v>
      </c>
      <c r="K13" s="52">
        <f t="shared" si="1"/>
        <v>15567</v>
      </c>
      <c r="L13" s="52">
        <f t="shared" si="1"/>
        <v>211901</v>
      </c>
    </row>
    <row r="14" spans="2:12">
      <c r="B14" s="23" t="s">
        <v>168</v>
      </c>
    </row>
    <row r="16" spans="2:12">
      <c r="B16" s="631" t="s">
        <v>156</v>
      </c>
      <c r="C16" s="633" t="s">
        <v>173</v>
      </c>
      <c r="D16" s="633"/>
      <c r="E16" s="633"/>
      <c r="F16" s="633"/>
      <c r="G16" s="633"/>
      <c r="H16" s="633"/>
      <c r="I16" s="633"/>
      <c r="J16" s="633"/>
      <c r="K16" s="633"/>
      <c r="L16" s="633"/>
    </row>
    <row r="17" spans="2:12">
      <c r="B17" s="631"/>
      <c r="C17" s="638" t="s">
        <v>136</v>
      </c>
      <c r="D17" s="638"/>
      <c r="E17" s="634" t="s">
        <v>98</v>
      </c>
      <c r="F17" s="635"/>
      <c r="G17" s="636" t="s">
        <v>137</v>
      </c>
      <c r="H17" s="637"/>
      <c r="I17" s="634" t="s">
        <v>100</v>
      </c>
      <c r="J17" s="635"/>
      <c r="K17" s="634" t="s">
        <v>138</v>
      </c>
      <c r="L17" s="635"/>
    </row>
    <row r="18" spans="2:12">
      <c r="B18" s="631"/>
      <c r="C18" s="76" t="s">
        <v>176</v>
      </c>
      <c r="D18" s="90" t="s">
        <v>177</v>
      </c>
      <c r="E18" s="76" t="s">
        <v>176</v>
      </c>
      <c r="F18" s="90" t="s">
        <v>177</v>
      </c>
      <c r="G18" s="76" t="s">
        <v>176</v>
      </c>
      <c r="H18" s="90" t="s">
        <v>177</v>
      </c>
      <c r="I18" s="76" t="s">
        <v>176</v>
      </c>
      <c r="J18" s="90" t="s">
        <v>177</v>
      </c>
      <c r="K18" s="76" t="s">
        <v>176</v>
      </c>
      <c r="L18" s="90" t="s">
        <v>177</v>
      </c>
    </row>
    <row r="19" spans="2:12">
      <c r="B19" s="86" t="s">
        <v>178</v>
      </c>
      <c r="C19" s="87">
        <f t="shared" ref="C19:C23" si="2">+E19+G19+I19+K19</f>
        <v>0</v>
      </c>
      <c r="D19" s="87">
        <f t="shared" ref="D19:D23" si="3">+F19+H19+J19+L19</f>
        <v>0</v>
      </c>
      <c r="E19" s="87"/>
      <c r="F19" s="87"/>
      <c r="G19" s="87"/>
      <c r="H19" s="87"/>
      <c r="I19" s="87"/>
      <c r="J19" s="87"/>
      <c r="K19" s="95"/>
      <c r="L19" s="95"/>
    </row>
    <row r="20" spans="2:12">
      <c r="B20" s="86" t="s">
        <v>179</v>
      </c>
      <c r="C20" s="80">
        <f t="shared" si="2"/>
        <v>0</v>
      </c>
      <c r="D20" s="80">
        <f t="shared" si="3"/>
        <v>0</v>
      </c>
      <c r="E20" s="80"/>
      <c r="F20" s="80"/>
      <c r="G20" s="80"/>
      <c r="H20" s="80"/>
      <c r="I20" s="81"/>
      <c r="J20" s="81"/>
      <c r="K20" s="95"/>
      <c r="L20" s="95"/>
    </row>
    <row r="21" spans="2:12">
      <c r="B21" s="31" t="s">
        <v>170</v>
      </c>
      <c r="C21" s="92">
        <f t="shared" si="2"/>
        <v>0</v>
      </c>
      <c r="D21" s="92">
        <f t="shared" si="3"/>
        <v>0</v>
      </c>
      <c r="E21" s="92"/>
      <c r="F21" s="92"/>
      <c r="G21" s="92"/>
      <c r="H21" s="92"/>
      <c r="I21" s="93"/>
      <c r="J21" s="93"/>
      <c r="K21" s="96"/>
      <c r="L21" s="96"/>
    </row>
    <row r="22" spans="2:12">
      <c r="B22" s="86" t="s">
        <v>180</v>
      </c>
      <c r="C22" s="80">
        <f t="shared" si="2"/>
        <v>0</v>
      </c>
      <c r="D22" s="80">
        <f t="shared" si="3"/>
        <v>0</v>
      </c>
      <c r="E22" s="80"/>
      <c r="F22" s="74"/>
      <c r="G22" s="80"/>
      <c r="H22" s="74"/>
      <c r="I22" s="81"/>
      <c r="J22" s="81"/>
      <c r="K22" s="95"/>
      <c r="L22" s="95"/>
    </row>
    <row r="23" spans="2:12">
      <c r="B23" s="86" t="s">
        <v>181</v>
      </c>
      <c r="C23" s="80">
        <f t="shared" si="2"/>
        <v>0</v>
      </c>
      <c r="D23" s="88">
        <f t="shared" si="3"/>
        <v>0</v>
      </c>
      <c r="E23" s="88"/>
      <c r="F23" s="89"/>
      <c r="G23" s="88"/>
      <c r="H23" s="89"/>
      <c r="I23" s="89"/>
      <c r="J23" s="89"/>
      <c r="K23" s="95"/>
      <c r="L23" s="95"/>
    </row>
    <row r="24" spans="2:12">
      <c r="B24" s="91" t="s">
        <v>161</v>
      </c>
      <c r="C24" s="52">
        <f t="shared" ref="C24:L24" si="4">SUM(C19:C23)</f>
        <v>0</v>
      </c>
      <c r="D24" s="52">
        <f t="shared" si="4"/>
        <v>0</v>
      </c>
      <c r="E24" s="52">
        <f t="shared" si="4"/>
        <v>0</v>
      </c>
      <c r="F24" s="52">
        <f t="shared" si="4"/>
        <v>0</v>
      </c>
      <c r="G24" s="52">
        <f t="shared" si="4"/>
        <v>0</v>
      </c>
      <c r="H24" s="52">
        <f t="shared" si="4"/>
        <v>0</v>
      </c>
      <c r="I24" s="52">
        <f t="shared" si="4"/>
        <v>0</v>
      </c>
      <c r="J24" s="52">
        <f t="shared" si="4"/>
        <v>0</v>
      </c>
      <c r="K24" s="52">
        <f t="shared" si="4"/>
        <v>0</v>
      </c>
      <c r="L24" s="52">
        <f t="shared" si="4"/>
        <v>0</v>
      </c>
    </row>
    <row r="25" spans="2:12">
      <c r="B25" s="23" t="s">
        <v>168</v>
      </c>
    </row>
  </sheetData>
  <mergeCells count="15">
    <mergeCell ref="B1:L1"/>
    <mergeCell ref="E17:F17"/>
    <mergeCell ref="G17:H17"/>
    <mergeCell ref="I17:J17"/>
    <mergeCell ref="K17:L17"/>
    <mergeCell ref="B5:B7"/>
    <mergeCell ref="C5:L5"/>
    <mergeCell ref="C6:D6"/>
    <mergeCell ref="E6:F6"/>
    <mergeCell ref="G6:H6"/>
    <mergeCell ref="I6:J6"/>
    <mergeCell ref="K6:L6"/>
    <mergeCell ref="B16:B18"/>
    <mergeCell ref="C16:L16"/>
    <mergeCell ref="C17:D17"/>
  </mergeCells>
  <pageMargins left="0.28000000000000003" right="0.28000000000000003" top="0.74803149606299213" bottom="0.74803149606299213" header="0.31496062992125984" footer="0.31496062992125984"/>
  <pageSetup paperSize="9" scale="98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BC2-D0F2-4FDA-BEE0-EAF6C8450179}">
  <sheetPr>
    <tabColor rgb="FFFF0000"/>
  </sheetPr>
  <dimension ref="B1:K164"/>
  <sheetViews>
    <sheetView workbookViewId="0">
      <selection activeCell="F156" sqref="F156"/>
    </sheetView>
  </sheetViews>
  <sheetFormatPr defaultColWidth="9" defaultRowHeight="21"/>
  <cols>
    <col min="1" max="1" width="4.5703125" style="23" customWidth="1"/>
    <col min="2" max="2" width="33.5703125" style="23" customWidth="1"/>
    <col min="3" max="9" width="12.28515625" style="23" customWidth="1"/>
    <col min="10" max="10" width="11.140625" style="23" customWidth="1"/>
    <col min="11" max="16384" width="9" style="23"/>
  </cols>
  <sheetData>
    <row r="1" spans="2:9">
      <c r="B1" s="627" t="s">
        <v>88</v>
      </c>
      <c r="C1" s="627"/>
      <c r="D1" s="627"/>
      <c r="E1" s="627"/>
      <c r="F1" s="627"/>
      <c r="G1" s="627"/>
      <c r="H1" s="627"/>
      <c r="I1" s="627"/>
    </row>
    <row r="2" spans="2:9">
      <c r="B2" s="23" t="s">
        <v>174</v>
      </c>
    </row>
    <row r="3" spans="2:9">
      <c r="B3" s="23" t="s">
        <v>18</v>
      </c>
    </row>
    <row r="5" spans="2:9" ht="24" hidden="1" customHeight="1">
      <c r="B5" s="631" t="s">
        <v>183</v>
      </c>
      <c r="C5" s="639" t="s">
        <v>162</v>
      </c>
      <c r="D5" s="640"/>
      <c r="E5" s="640"/>
      <c r="F5" s="640"/>
      <c r="G5" s="640"/>
      <c r="H5" s="640"/>
      <c r="I5" s="641"/>
    </row>
    <row r="6" spans="2:9" ht="24" hidden="1" customHeight="1">
      <c r="B6" s="631"/>
      <c r="C6" s="624" t="s">
        <v>184</v>
      </c>
      <c r="D6" s="624" t="s">
        <v>185</v>
      </c>
      <c r="E6" s="631" t="s">
        <v>136</v>
      </c>
      <c r="F6" s="631" t="s">
        <v>98</v>
      </c>
      <c r="G6" s="631" t="s">
        <v>137</v>
      </c>
      <c r="H6" s="632" t="s">
        <v>100</v>
      </c>
      <c r="I6" s="632" t="s">
        <v>138</v>
      </c>
    </row>
    <row r="7" spans="2:9" ht="24" hidden="1" customHeight="1">
      <c r="B7" s="631"/>
      <c r="C7" s="625"/>
      <c r="D7" s="625"/>
      <c r="E7" s="631"/>
      <c r="F7" s="631"/>
      <c r="G7" s="631"/>
      <c r="H7" s="632"/>
      <c r="I7" s="632"/>
    </row>
    <row r="8" spans="2:9" ht="24" hidden="1" customHeight="1">
      <c r="B8" s="86" t="s">
        <v>186</v>
      </c>
      <c r="C8" s="97"/>
      <c r="D8" s="97"/>
      <c r="E8" s="78"/>
      <c r="F8" s="78"/>
      <c r="G8" s="78"/>
      <c r="H8" s="79"/>
      <c r="I8" s="78"/>
    </row>
    <row r="9" spans="2:9" ht="24" hidden="1" customHeight="1">
      <c r="B9" s="86" t="s">
        <v>187</v>
      </c>
      <c r="C9" s="97"/>
      <c r="D9" s="97"/>
      <c r="E9" s="78"/>
      <c r="F9" s="80"/>
      <c r="G9" s="81"/>
      <c r="H9" s="81"/>
      <c r="I9" s="80"/>
    </row>
    <row r="10" spans="2:9" ht="24" hidden="1" customHeight="1">
      <c r="B10" s="86" t="s">
        <v>188</v>
      </c>
      <c r="C10" s="97"/>
      <c r="D10" s="97"/>
      <c r="E10" s="78"/>
      <c r="F10" s="80"/>
      <c r="G10" s="81"/>
      <c r="H10" s="81"/>
      <c r="I10" s="80"/>
    </row>
    <row r="11" spans="2:9" ht="24" hidden="1" customHeight="1">
      <c r="B11" s="86" t="s">
        <v>189</v>
      </c>
      <c r="C11" s="97"/>
      <c r="D11" s="97"/>
      <c r="E11" s="78"/>
      <c r="F11" s="80"/>
      <c r="G11" s="81"/>
      <c r="H11" s="81"/>
      <c r="I11" s="80"/>
    </row>
    <row r="12" spans="2:9" ht="24" hidden="1" customHeight="1">
      <c r="B12" s="86" t="s">
        <v>190</v>
      </c>
      <c r="C12" s="97"/>
      <c r="D12" s="97"/>
      <c r="E12" s="78">
        <f>+F12+G12+H12+I12</f>
        <v>1640</v>
      </c>
      <c r="F12" s="80">
        <v>799</v>
      </c>
      <c r="G12" s="81">
        <v>206</v>
      </c>
      <c r="H12" s="81">
        <v>336</v>
      </c>
      <c r="I12" s="80">
        <v>299</v>
      </c>
    </row>
    <row r="13" spans="2:9" ht="24" hidden="1" customHeight="1">
      <c r="B13" s="86" t="s">
        <v>191</v>
      </c>
      <c r="C13" s="97"/>
      <c r="D13" s="97"/>
      <c r="E13" s="78">
        <f>+F13+G13+H13+I13</f>
        <v>451</v>
      </c>
      <c r="F13" s="82">
        <v>180</v>
      </c>
      <c r="G13" s="98">
        <v>84</v>
      </c>
      <c r="H13" s="81">
        <v>95</v>
      </c>
      <c r="I13" s="80">
        <v>92</v>
      </c>
    </row>
    <row r="14" spans="2:9" ht="24" hidden="1" customHeight="1">
      <c r="B14" s="86" t="s">
        <v>192</v>
      </c>
      <c r="C14" s="97"/>
      <c r="D14" s="97"/>
      <c r="E14" s="78">
        <f>+F14+G14+H14+I14</f>
        <v>751</v>
      </c>
      <c r="F14" s="82">
        <v>329</v>
      </c>
      <c r="G14" s="98">
        <v>119</v>
      </c>
      <c r="H14" s="81">
        <v>166</v>
      </c>
      <c r="I14" s="80">
        <v>137</v>
      </c>
    </row>
    <row r="15" spans="2:9" ht="24" hidden="1" customHeight="1">
      <c r="B15" s="86" t="s">
        <v>193</v>
      </c>
      <c r="C15" s="97"/>
      <c r="D15" s="97"/>
      <c r="E15" s="78">
        <f>+F15+G15+H15+I15</f>
        <v>8957</v>
      </c>
      <c r="F15" s="82">
        <v>3843</v>
      </c>
      <c r="G15" s="98">
        <v>1501</v>
      </c>
      <c r="H15" s="81">
        <v>1962</v>
      </c>
      <c r="I15" s="80">
        <v>1651</v>
      </c>
    </row>
    <row r="16" spans="2:9" ht="24" hidden="1" customHeight="1">
      <c r="B16" s="99" t="s">
        <v>194</v>
      </c>
      <c r="C16" s="100"/>
      <c r="D16" s="100"/>
      <c r="E16" s="78">
        <f>+F16+G16+H16+I16</f>
        <v>245</v>
      </c>
      <c r="F16" s="82">
        <v>132</v>
      </c>
      <c r="G16" s="82">
        <v>45</v>
      </c>
      <c r="H16" s="74">
        <v>36</v>
      </c>
      <c r="I16" s="74">
        <v>32</v>
      </c>
    </row>
    <row r="17" spans="2:9" ht="24" hidden="1" customHeight="1">
      <c r="B17" s="75" t="s">
        <v>161</v>
      </c>
      <c r="C17" s="75"/>
      <c r="D17" s="75"/>
      <c r="E17" s="76">
        <f>SUM(E12:E16)</f>
        <v>12044</v>
      </c>
      <c r="F17" s="76">
        <f>SUM(F12:F16)</f>
        <v>5283</v>
      </c>
      <c r="G17" s="76">
        <f>SUM(G12:G16)</f>
        <v>1955</v>
      </c>
      <c r="H17" s="76">
        <f>SUM(H12:H16)</f>
        <v>2595</v>
      </c>
      <c r="I17" s="76">
        <f>SUM(I12:I16)</f>
        <v>2211</v>
      </c>
    </row>
    <row r="18" spans="2:9" ht="24" hidden="1" customHeight="1"/>
    <row r="19" spans="2:9" ht="24" hidden="1" customHeight="1">
      <c r="B19" s="631" t="s">
        <v>183</v>
      </c>
      <c r="C19" s="639" t="s">
        <v>163</v>
      </c>
      <c r="D19" s="640"/>
      <c r="E19" s="640"/>
      <c r="F19" s="640"/>
      <c r="G19" s="640"/>
      <c r="H19" s="640"/>
      <c r="I19" s="641"/>
    </row>
    <row r="20" spans="2:9" ht="24" hidden="1" customHeight="1">
      <c r="B20" s="631"/>
      <c r="C20" s="624" t="s">
        <v>184</v>
      </c>
      <c r="D20" s="624" t="s">
        <v>185</v>
      </c>
      <c r="E20" s="631" t="s">
        <v>136</v>
      </c>
      <c r="F20" s="631" t="s">
        <v>98</v>
      </c>
      <c r="G20" s="631" t="s">
        <v>137</v>
      </c>
      <c r="H20" s="632" t="s">
        <v>100</v>
      </c>
      <c r="I20" s="632" t="s">
        <v>138</v>
      </c>
    </row>
    <row r="21" spans="2:9" ht="24" hidden="1" customHeight="1">
      <c r="B21" s="631"/>
      <c r="C21" s="625"/>
      <c r="D21" s="625"/>
      <c r="E21" s="631"/>
      <c r="F21" s="631"/>
      <c r="G21" s="631"/>
      <c r="H21" s="632"/>
      <c r="I21" s="632"/>
    </row>
    <row r="22" spans="2:9" ht="24" hidden="1" customHeight="1">
      <c r="B22" s="86" t="s">
        <v>186</v>
      </c>
      <c r="C22" s="97"/>
      <c r="D22" s="97"/>
      <c r="E22" s="78"/>
      <c r="F22" s="78"/>
      <c r="G22" s="78"/>
      <c r="H22" s="79"/>
      <c r="I22" s="78"/>
    </row>
    <row r="23" spans="2:9" ht="24" hidden="1" customHeight="1">
      <c r="B23" s="86" t="s">
        <v>187</v>
      </c>
      <c r="C23" s="97"/>
      <c r="D23" s="97"/>
      <c r="E23" s="78"/>
      <c r="F23" s="80"/>
      <c r="G23" s="81"/>
      <c r="H23" s="81"/>
      <c r="I23" s="80"/>
    </row>
    <row r="24" spans="2:9" ht="24" hidden="1" customHeight="1">
      <c r="B24" s="86" t="s">
        <v>188</v>
      </c>
      <c r="C24" s="97"/>
      <c r="D24" s="97"/>
      <c r="E24" s="78"/>
      <c r="F24" s="80"/>
      <c r="G24" s="81"/>
      <c r="H24" s="81"/>
      <c r="I24" s="80"/>
    </row>
    <row r="25" spans="2:9" ht="24" hidden="1" customHeight="1">
      <c r="B25" s="86" t="s">
        <v>189</v>
      </c>
      <c r="C25" s="97"/>
      <c r="D25" s="97"/>
      <c r="E25" s="78"/>
      <c r="F25" s="80"/>
      <c r="G25" s="81"/>
      <c r="H25" s="81"/>
      <c r="I25" s="80"/>
    </row>
    <row r="26" spans="2:9" ht="24" hidden="1" customHeight="1">
      <c r="B26" s="86" t="s">
        <v>190</v>
      </c>
      <c r="C26" s="97"/>
      <c r="D26" s="97"/>
      <c r="E26" s="78">
        <f>+F26+G26+H26+I26</f>
        <v>1720</v>
      </c>
      <c r="F26" s="81">
        <v>826</v>
      </c>
      <c r="G26" s="81">
        <v>218</v>
      </c>
      <c r="H26" s="81">
        <v>354</v>
      </c>
      <c r="I26" s="80">
        <v>322</v>
      </c>
    </row>
    <row r="27" spans="2:9" ht="24" hidden="1" customHeight="1">
      <c r="B27" s="86" t="s">
        <v>191</v>
      </c>
      <c r="C27" s="97"/>
      <c r="D27" s="97"/>
      <c r="E27" s="78">
        <f>+F27+G27+H27+I27</f>
        <v>478</v>
      </c>
      <c r="F27" s="98">
        <v>190</v>
      </c>
      <c r="G27" s="98">
        <v>88</v>
      </c>
      <c r="H27" s="81">
        <v>111</v>
      </c>
      <c r="I27" s="80">
        <v>89</v>
      </c>
    </row>
    <row r="28" spans="2:9" ht="24" hidden="1" customHeight="1">
      <c r="B28" s="86" t="s">
        <v>192</v>
      </c>
      <c r="C28" s="97"/>
      <c r="D28" s="97"/>
      <c r="E28" s="78">
        <f>+F28+G28+H28+I28</f>
        <v>823</v>
      </c>
      <c r="F28" s="98">
        <v>355</v>
      </c>
      <c r="G28" s="98">
        <v>128</v>
      </c>
      <c r="H28" s="81">
        <v>193</v>
      </c>
      <c r="I28" s="80">
        <v>147</v>
      </c>
    </row>
    <row r="29" spans="2:9" ht="24" hidden="1" customHeight="1">
      <c r="B29" s="86" t="s">
        <v>193</v>
      </c>
      <c r="C29" s="97"/>
      <c r="D29" s="97"/>
      <c r="E29" s="78">
        <f>+F29+G29+H29+I29</f>
        <v>10288</v>
      </c>
      <c r="F29" s="98">
        <v>4529</v>
      </c>
      <c r="G29" s="98">
        <v>1657</v>
      </c>
      <c r="H29" s="81">
        <v>2223</v>
      </c>
      <c r="I29" s="80">
        <v>1879</v>
      </c>
    </row>
    <row r="30" spans="2:9" ht="24" hidden="1" customHeight="1">
      <c r="B30" s="99" t="s">
        <v>194</v>
      </c>
      <c r="C30" s="100"/>
      <c r="D30" s="100"/>
      <c r="E30" s="78">
        <f>+F30+G30+H30+I30</f>
        <v>314</v>
      </c>
      <c r="F30" s="82">
        <v>164</v>
      </c>
      <c r="G30" s="82">
        <v>51</v>
      </c>
      <c r="H30" s="74">
        <v>71</v>
      </c>
      <c r="I30" s="74">
        <v>28</v>
      </c>
    </row>
    <row r="31" spans="2:9" ht="24" hidden="1" customHeight="1">
      <c r="B31" s="75" t="s">
        <v>161</v>
      </c>
      <c r="C31" s="75"/>
      <c r="D31" s="75"/>
      <c r="E31" s="76">
        <f>SUM(E26:E30)</f>
        <v>13623</v>
      </c>
      <c r="F31" s="76">
        <f>SUM(F26:F30)</f>
        <v>6064</v>
      </c>
      <c r="G31" s="76">
        <f>SUM(G26:G30)</f>
        <v>2142</v>
      </c>
      <c r="H31" s="76">
        <f>SUM(H26:H30)</f>
        <v>2952</v>
      </c>
      <c r="I31" s="76">
        <f>SUM(I26:I30)</f>
        <v>2465</v>
      </c>
    </row>
    <row r="32" spans="2:9" ht="24" hidden="1" customHeight="1"/>
    <row r="33" spans="2:9" ht="24" hidden="1" customHeight="1">
      <c r="B33" s="631" t="s">
        <v>183</v>
      </c>
      <c r="C33" s="639" t="s">
        <v>164</v>
      </c>
      <c r="D33" s="640"/>
      <c r="E33" s="640"/>
      <c r="F33" s="640"/>
      <c r="G33" s="640"/>
      <c r="H33" s="640"/>
      <c r="I33" s="641"/>
    </row>
    <row r="34" spans="2:9" ht="24" hidden="1" customHeight="1">
      <c r="B34" s="631"/>
      <c r="C34" s="624" t="s">
        <v>184</v>
      </c>
      <c r="D34" s="624" t="s">
        <v>185</v>
      </c>
      <c r="E34" s="631" t="s">
        <v>136</v>
      </c>
      <c r="F34" s="631" t="s">
        <v>98</v>
      </c>
      <c r="G34" s="631" t="s">
        <v>137</v>
      </c>
      <c r="H34" s="632" t="s">
        <v>100</v>
      </c>
      <c r="I34" s="632" t="s">
        <v>138</v>
      </c>
    </row>
    <row r="35" spans="2:9" ht="24" hidden="1" customHeight="1">
      <c r="B35" s="631"/>
      <c r="C35" s="625"/>
      <c r="D35" s="625"/>
      <c r="E35" s="631"/>
      <c r="F35" s="631"/>
      <c r="G35" s="631"/>
      <c r="H35" s="632"/>
      <c r="I35" s="632"/>
    </row>
    <row r="36" spans="2:9" ht="24" hidden="1" customHeight="1">
      <c r="B36" s="86" t="s">
        <v>186</v>
      </c>
      <c r="C36" s="97"/>
      <c r="D36" s="97"/>
      <c r="E36" s="78"/>
      <c r="F36" s="78"/>
      <c r="G36" s="78"/>
      <c r="H36" s="79"/>
      <c r="I36" s="78"/>
    </row>
    <row r="37" spans="2:9" ht="24" hidden="1" customHeight="1">
      <c r="B37" s="86" t="s">
        <v>187</v>
      </c>
      <c r="C37" s="97"/>
      <c r="D37" s="97"/>
      <c r="E37" s="78"/>
      <c r="F37" s="80"/>
      <c r="G37" s="81"/>
      <c r="H37" s="81"/>
      <c r="I37" s="80"/>
    </row>
    <row r="38" spans="2:9" ht="24" hidden="1" customHeight="1">
      <c r="B38" s="86" t="s">
        <v>188</v>
      </c>
      <c r="C38" s="97"/>
      <c r="D38" s="97"/>
      <c r="E38" s="78"/>
      <c r="F38" s="80"/>
      <c r="G38" s="81"/>
      <c r="H38" s="81"/>
      <c r="I38" s="80"/>
    </row>
    <row r="39" spans="2:9" ht="24" hidden="1" customHeight="1">
      <c r="B39" s="86" t="s">
        <v>189</v>
      </c>
      <c r="C39" s="97"/>
      <c r="D39" s="97"/>
      <c r="E39" s="78"/>
      <c r="F39" s="80"/>
      <c r="G39" s="81"/>
      <c r="H39" s="81"/>
      <c r="I39" s="80"/>
    </row>
    <row r="40" spans="2:9" ht="24" hidden="1" customHeight="1">
      <c r="B40" s="86" t="s">
        <v>190</v>
      </c>
      <c r="C40" s="97"/>
      <c r="D40" s="97"/>
      <c r="E40" s="78">
        <f>+F40+G40+H40+I40</f>
        <v>1978</v>
      </c>
      <c r="F40" s="81">
        <v>932</v>
      </c>
      <c r="G40" s="81">
        <v>257</v>
      </c>
      <c r="H40" s="81">
        <v>421</v>
      </c>
      <c r="I40" s="80">
        <v>368</v>
      </c>
    </row>
    <row r="41" spans="2:9" ht="24" hidden="1" customHeight="1">
      <c r="B41" s="86" t="s">
        <v>191</v>
      </c>
      <c r="C41" s="97"/>
      <c r="D41" s="97"/>
      <c r="E41" s="78">
        <f>+F41+G41+H41+I41</f>
        <v>525</v>
      </c>
      <c r="F41" s="81">
        <v>197</v>
      </c>
      <c r="G41" s="98">
        <v>99</v>
      </c>
      <c r="H41" s="81">
        <v>125</v>
      </c>
      <c r="I41" s="80">
        <v>104</v>
      </c>
    </row>
    <row r="42" spans="2:9" ht="24" hidden="1" customHeight="1">
      <c r="B42" s="86" t="s">
        <v>192</v>
      </c>
      <c r="C42" s="97"/>
      <c r="D42" s="97"/>
      <c r="E42" s="78">
        <f>+F42+G42+H42+I42</f>
        <v>822</v>
      </c>
      <c r="F42" s="81">
        <v>342</v>
      </c>
      <c r="G42" s="98">
        <v>128</v>
      </c>
      <c r="H42" s="81">
        <v>198</v>
      </c>
      <c r="I42" s="80">
        <v>154</v>
      </c>
    </row>
    <row r="43" spans="2:9" ht="24" hidden="1" customHeight="1">
      <c r="B43" s="86" t="s">
        <v>193</v>
      </c>
      <c r="C43" s="97"/>
      <c r="D43" s="97"/>
      <c r="E43" s="78">
        <f>+F43+G43+H43+I43</f>
        <v>10177</v>
      </c>
      <c r="F43" s="81">
        <v>4511</v>
      </c>
      <c r="G43" s="98">
        <v>1596</v>
      </c>
      <c r="H43" s="81">
        <v>2231</v>
      </c>
      <c r="I43" s="80">
        <v>1839</v>
      </c>
    </row>
    <row r="44" spans="2:9" ht="24" hidden="1" customHeight="1">
      <c r="B44" s="99" t="s">
        <v>194</v>
      </c>
      <c r="C44" s="100"/>
      <c r="D44" s="100"/>
      <c r="E44" s="78">
        <f>+F44+G44+H44+I44</f>
        <v>177</v>
      </c>
      <c r="F44" s="74">
        <v>87</v>
      </c>
      <c r="G44" s="82">
        <v>26</v>
      </c>
      <c r="H44" s="74">
        <v>43</v>
      </c>
      <c r="I44" s="74">
        <v>21</v>
      </c>
    </row>
    <row r="45" spans="2:9" ht="24" hidden="1" customHeight="1">
      <c r="B45" s="75" t="s">
        <v>161</v>
      </c>
      <c r="C45" s="75"/>
      <c r="D45" s="75"/>
      <c r="E45" s="76">
        <f>SUM(E40:E44)</f>
        <v>13679</v>
      </c>
      <c r="F45" s="76">
        <f>SUM(F40:F44)</f>
        <v>6069</v>
      </c>
      <c r="G45" s="76">
        <f>SUM(G40:G44)</f>
        <v>2106</v>
      </c>
      <c r="H45" s="76">
        <f>SUM(H40:H44)</f>
        <v>3018</v>
      </c>
      <c r="I45" s="76">
        <f>SUM(I40:I44)</f>
        <v>2486</v>
      </c>
    </row>
    <row r="46" spans="2:9" ht="24" hidden="1" customHeight="1"/>
    <row r="47" spans="2:9" ht="24" hidden="1" customHeight="1">
      <c r="B47" s="631" t="s">
        <v>183</v>
      </c>
      <c r="C47" s="639" t="s">
        <v>165</v>
      </c>
      <c r="D47" s="640"/>
      <c r="E47" s="640"/>
      <c r="F47" s="640"/>
      <c r="G47" s="640"/>
      <c r="H47" s="640"/>
      <c r="I47" s="641"/>
    </row>
    <row r="48" spans="2:9" ht="24" hidden="1" customHeight="1">
      <c r="B48" s="631"/>
      <c r="C48" s="624" t="s">
        <v>184</v>
      </c>
      <c r="D48" s="624" t="s">
        <v>185</v>
      </c>
      <c r="E48" s="631" t="s">
        <v>136</v>
      </c>
      <c r="F48" s="631" t="s">
        <v>98</v>
      </c>
      <c r="G48" s="631" t="s">
        <v>137</v>
      </c>
      <c r="H48" s="632" t="s">
        <v>100</v>
      </c>
      <c r="I48" s="632" t="s">
        <v>138</v>
      </c>
    </row>
    <row r="49" spans="2:9" ht="24" hidden="1" customHeight="1">
      <c r="B49" s="631"/>
      <c r="C49" s="625"/>
      <c r="D49" s="625"/>
      <c r="E49" s="631"/>
      <c r="F49" s="631"/>
      <c r="G49" s="631"/>
      <c r="H49" s="632"/>
      <c r="I49" s="632"/>
    </row>
    <row r="50" spans="2:9" ht="24" hidden="1" customHeight="1">
      <c r="B50" s="86" t="s">
        <v>195</v>
      </c>
      <c r="C50" s="97"/>
      <c r="D50" s="97"/>
      <c r="E50" s="78">
        <f t="shared" ref="E50:E58" si="0">SUM(F50:I50)</f>
        <v>89</v>
      </c>
      <c r="F50" s="78">
        <v>33</v>
      </c>
      <c r="G50" s="78">
        <v>16</v>
      </c>
      <c r="H50" s="79">
        <v>23</v>
      </c>
      <c r="I50" s="78">
        <v>17</v>
      </c>
    </row>
    <row r="51" spans="2:9" ht="24" hidden="1" customHeight="1">
      <c r="B51" s="86" t="s">
        <v>196</v>
      </c>
      <c r="C51" s="97"/>
      <c r="D51" s="97"/>
      <c r="E51" s="78">
        <f t="shared" si="0"/>
        <v>0</v>
      </c>
      <c r="F51" s="80"/>
      <c r="G51" s="81"/>
      <c r="H51" s="81"/>
      <c r="I51" s="80"/>
    </row>
    <row r="52" spans="2:9" ht="24" hidden="1" customHeight="1">
      <c r="B52" s="86" t="s">
        <v>197</v>
      </c>
      <c r="C52" s="97"/>
      <c r="D52" s="97"/>
      <c r="E52" s="78">
        <f t="shared" si="0"/>
        <v>0</v>
      </c>
      <c r="F52" s="80"/>
      <c r="G52" s="81"/>
      <c r="H52" s="81"/>
      <c r="I52" s="80"/>
    </row>
    <row r="53" spans="2:9" ht="24" hidden="1" customHeight="1">
      <c r="B53" s="86" t="s">
        <v>198</v>
      </c>
      <c r="C53" s="97"/>
      <c r="D53" s="97"/>
      <c r="E53" s="78">
        <f t="shared" si="0"/>
        <v>0</v>
      </c>
      <c r="F53" s="80"/>
      <c r="G53" s="81"/>
      <c r="H53" s="81"/>
      <c r="I53" s="80"/>
    </row>
    <row r="54" spans="2:9" ht="24" hidden="1" customHeight="1">
      <c r="B54" s="86" t="s">
        <v>199</v>
      </c>
      <c r="C54" s="78">
        <v>31484</v>
      </c>
      <c r="D54" s="78">
        <v>6558</v>
      </c>
      <c r="E54" s="78">
        <f t="shared" si="0"/>
        <v>1849</v>
      </c>
      <c r="F54" s="80">
        <v>882</v>
      </c>
      <c r="G54" s="81">
        <v>236</v>
      </c>
      <c r="H54" s="81">
        <v>386</v>
      </c>
      <c r="I54" s="80">
        <v>345</v>
      </c>
    </row>
    <row r="55" spans="2:9" ht="24" hidden="1" customHeight="1">
      <c r="B55" s="86" t="s">
        <v>200</v>
      </c>
      <c r="C55" s="78">
        <v>6898</v>
      </c>
      <c r="D55" s="78">
        <v>1616</v>
      </c>
      <c r="E55" s="78">
        <f t="shared" si="0"/>
        <v>481</v>
      </c>
      <c r="F55" s="82">
        <v>184</v>
      </c>
      <c r="G55" s="98">
        <v>89</v>
      </c>
      <c r="H55" s="81">
        <v>107</v>
      </c>
      <c r="I55" s="80">
        <v>101</v>
      </c>
    </row>
    <row r="56" spans="2:9" ht="24" hidden="1" customHeight="1">
      <c r="B56" s="86" t="s">
        <v>201</v>
      </c>
      <c r="C56" s="78">
        <v>12655</v>
      </c>
      <c r="D56" s="78">
        <v>2921</v>
      </c>
      <c r="E56" s="78">
        <f t="shared" si="0"/>
        <v>804</v>
      </c>
      <c r="F56" s="82">
        <v>338</v>
      </c>
      <c r="G56" s="98">
        <v>118</v>
      </c>
      <c r="H56" s="81">
        <v>192</v>
      </c>
      <c r="I56" s="80">
        <v>156</v>
      </c>
    </row>
    <row r="57" spans="2:9" ht="24" hidden="1" customHeight="1">
      <c r="B57" s="86" t="s">
        <v>202</v>
      </c>
      <c r="C57" s="78">
        <v>153536</v>
      </c>
      <c r="D57" s="78">
        <v>37316</v>
      </c>
      <c r="E57" s="78">
        <f t="shared" si="0"/>
        <v>10457</v>
      </c>
      <c r="F57" s="82">
        <v>4436</v>
      </c>
      <c r="G57" s="98">
        <v>1678</v>
      </c>
      <c r="H57" s="81">
        <v>2312</v>
      </c>
      <c r="I57" s="80">
        <v>2031</v>
      </c>
    </row>
    <row r="58" spans="2:9" ht="24" hidden="1" customHeight="1">
      <c r="B58" s="99" t="s">
        <v>203</v>
      </c>
      <c r="C58" s="78">
        <v>6252</v>
      </c>
      <c r="D58" s="78">
        <v>1340</v>
      </c>
      <c r="E58" s="78">
        <f t="shared" si="0"/>
        <v>157</v>
      </c>
      <c r="F58" s="82">
        <v>74</v>
      </c>
      <c r="G58" s="82">
        <v>26</v>
      </c>
      <c r="H58" s="74">
        <v>38</v>
      </c>
      <c r="I58" s="74">
        <v>19</v>
      </c>
    </row>
    <row r="59" spans="2:9" ht="24" hidden="1" customHeight="1">
      <c r="B59" s="75" t="s">
        <v>161</v>
      </c>
      <c r="C59" s="76">
        <f>SUM(C50:C58)</f>
        <v>210825</v>
      </c>
      <c r="D59" s="76">
        <f>SUM(D50:D58)</f>
        <v>49751</v>
      </c>
      <c r="E59" s="76">
        <f>SUM(E54:E58)</f>
        <v>13748</v>
      </c>
      <c r="F59" s="76">
        <f>SUM(F54:F58)</f>
        <v>5914</v>
      </c>
      <c r="G59" s="76">
        <f>SUM(G54:G58)</f>
        <v>2147</v>
      </c>
      <c r="H59" s="76">
        <f>SUM(H54:H58)</f>
        <v>3035</v>
      </c>
      <c r="I59" s="76">
        <f>SUM(I54:I58)</f>
        <v>2652</v>
      </c>
    </row>
    <row r="60" spans="2:9" ht="24" hidden="1" customHeight="1"/>
    <row r="61" spans="2:9" ht="24" hidden="1" customHeight="1">
      <c r="B61" s="631" t="s">
        <v>183</v>
      </c>
      <c r="C61" s="639" t="s">
        <v>166</v>
      </c>
      <c r="D61" s="640"/>
      <c r="E61" s="640"/>
      <c r="F61" s="640"/>
      <c r="G61" s="640"/>
      <c r="H61" s="640"/>
      <c r="I61" s="641"/>
    </row>
    <row r="62" spans="2:9" ht="24" hidden="1" customHeight="1">
      <c r="B62" s="631"/>
      <c r="C62" s="631" t="s">
        <v>184</v>
      </c>
      <c r="D62" s="631" t="s">
        <v>185</v>
      </c>
      <c r="E62" s="631" t="s">
        <v>136</v>
      </c>
      <c r="F62" s="631" t="s">
        <v>98</v>
      </c>
      <c r="G62" s="631" t="s">
        <v>137</v>
      </c>
      <c r="H62" s="632" t="s">
        <v>100</v>
      </c>
      <c r="I62" s="632" t="s">
        <v>138</v>
      </c>
    </row>
    <row r="63" spans="2:9" ht="24" hidden="1" customHeight="1">
      <c r="B63" s="631"/>
      <c r="C63" s="631"/>
      <c r="D63" s="631"/>
      <c r="E63" s="631"/>
      <c r="F63" s="631"/>
      <c r="G63" s="631"/>
      <c r="H63" s="632"/>
      <c r="I63" s="632"/>
    </row>
    <row r="64" spans="2:9" ht="24" hidden="1" customHeight="1">
      <c r="B64" s="86" t="s">
        <v>195</v>
      </c>
      <c r="C64" s="97"/>
      <c r="D64" s="97"/>
      <c r="E64" s="78">
        <f t="shared" ref="E64:E72" si="1">SUM(F64:I64)</f>
        <v>25</v>
      </c>
      <c r="F64" s="78"/>
      <c r="G64" s="78"/>
      <c r="H64" s="79">
        <v>23</v>
      </c>
      <c r="I64" s="78">
        <v>2</v>
      </c>
    </row>
    <row r="65" spans="2:9" ht="24" hidden="1" customHeight="1">
      <c r="B65" s="86" t="s">
        <v>196</v>
      </c>
      <c r="C65" s="97"/>
      <c r="D65" s="97"/>
      <c r="E65" s="78">
        <f t="shared" si="1"/>
        <v>4</v>
      </c>
      <c r="F65" s="80"/>
      <c r="G65" s="81" t="s">
        <v>182</v>
      </c>
      <c r="H65" s="81">
        <v>2</v>
      </c>
      <c r="I65" s="80">
        <v>2</v>
      </c>
    </row>
    <row r="66" spans="2:9" ht="24" hidden="1" customHeight="1">
      <c r="B66" s="86" t="s">
        <v>197</v>
      </c>
      <c r="C66" s="97"/>
      <c r="D66" s="97"/>
      <c r="E66" s="78">
        <f t="shared" si="1"/>
        <v>436</v>
      </c>
      <c r="F66" s="80"/>
      <c r="G66" s="93" t="s">
        <v>182</v>
      </c>
      <c r="H66" s="93">
        <v>225</v>
      </c>
      <c r="I66" s="92">
        <v>211</v>
      </c>
    </row>
    <row r="67" spans="2:9" ht="24" hidden="1" customHeight="1">
      <c r="B67" s="86" t="s">
        <v>198</v>
      </c>
      <c r="C67" s="97"/>
      <c r="D67" s="97"/>
      <c r="E67" s="78">
        <f t="shared" si="1"/>
        <v>527</v>
      </c>
      <c r="F67" s="80"/>
      <c r="G67" s="93" t="s">
        <v>182</v>
      </c>
      <c r="H67" s="93">
        <v>320</v>
      </c>
      <c r="I67" s="92">
        <v>207</v>
      </c>
    </row>
    <row r="68" spans="2:9" ht="24" hidden="1" customHeight="1">
      <c r="B68" s="86" t="s">
        <v>199</v>
      </c>
      <c r="C68" s="97"/>
      <c r="D68" s="97"/>
      <c r="E68" s="78">
        <f t="shared" si="1"/>
        <v>2053</v>
      </c>
      <c r="F68" s="80">
        <v>1126</v>
      </c>
      <c r="G68" s="93">
        <v>297</v>
      </c>
      <c r="H68" s="93">
        <v>343</v>
      </c>
      <c r="I68" s="92">
        <v>287</v>
      </c>
    </row>
    <row r="69" spans="2:9" ht="24" hidden="1" customHeight="1">
      <c r="B69" s="86" t="s">
        <v>200</v>
      </c>
      <c r="C69" s="97"/>
      <c r="D69" s="97"/>
      <c r="E69" s="78">
        <f t="shared" si="1"/>
        <v>609</v>
      </c>
      <c r="F69" s="82">
        <v>281</v>
      </c>
      <c r="G69" s="93">
        <v>110</v>
      </c>
      <c r="H69" s="93">
        <v>122</v>
      </c>
      <c r="I69" s="92">
        <v>96</v>
      </c>
    </row>
    <row r="70" spans="2:9" ht="24" hidden="1" customHeight="1">
      <c r="B70" s="86" t="s">
        <v>201</v>
      </c>
      <c r="C70" s="97"/>
      <c r="D70" s="97"/>
      <c r="E70" s="78">
        <f t="shared" si="1"/>
        <v>922</v>
      </c>
      <c r="F70" s="82">
        <v>411</v>
      </c>
      <c r="G70" s="101">
        <v>141</v>
      </c>
      <c r="H70" s="93">
        <v>207</v>
      </c>
      <c r="I70" s="92">
        <v>163</v>
      </c>
    </row>
    <row r="71" spans="2:9" ht="24" hidden="1" customHeight="1">
      <c r="B71" s="86" t="s">
        <v>202</v>
      </c>
      <c r="C71" s="97"/>
      <c r="D71" s="97"/>
      <c r="E71" s="78">
        <f t="shared" si="1"/>
        <v>10907</v>
      </c>
      <c r="F71" s="82">
        <v>4893</v>
      </c>
      <c r="G71" s="101">
        <v>1720</v>
      </c>
      <c r="H71" s="93">
        <v>2182</v>
      </c>
      <c r="I71" s="92">
        <v>2112</v>
      </c>
    </row>
    <row r="72" spans="2:9" ht="24" hidden="1" customHeight="1">
      <c r="B72" s="99" t="s">
        <v>203</v>
      </c>
      <c r="C72" s="100"/>
      <c r="D72" s="100"/>
      <c r="E72" s="78">
        <f t="shared" si="1"/>
        <v>69</v>
      </c>
      <c r="F72" s="82">
        <v>46</v>
      </c>
      <c r="G72" s="101">
        <v>12</v>
      </c>
      <c r="H72" s="93"/>
      <c r="I72" s="93">
        <v>11</v>
      </c>
    </row>
    <row r="73" spans="2:9" ht="24" hidden="1" customHeight="1">
      <c r="B73" s="75" t="s">
        <v>161</v>
      </c>
      <c r="C73" s="75"/>
      <c r="D73" s="75"/>
      <c r="E73" s="76"/>
      <c r="F73" s="76">
        <f>SUM(F68:F72)</f>
        <v>6757</v>
      </c>
      <c r="G73" s="76">
        <f>SUM(G64:G72)</f>
        <v>2280</v>
      </c>
      <c r="H73" s="76">
        <f>SUM(H64:H72)</f>
        <v>3424</v>
      </c>
      <c r="I73" s="76">
        <f>SUM(I64:I72)</f>
        <v>3091</v>
      </c>
    </row>
    <row r="74" spans="2:9" ht="24" hidden="1" customHeight="1">
      <c r="B74" s="23" t="s">
        <v>204</v>
      </c>
    </row>
    <row r="75" spans="2:9" ht="24" hidden="1" customHeight="1"/>
    <row r="76" spans="2:9" ht="24" hidden="1" customHeight="1">
      <c r="B76" s="631" t="s">
        <v>183</v>
      </c>
      <c r="C76" s="639" t="s">
        <v>166</v>
      </c>
      <c r="D76" s="640"/>
      <c r="E76" s="640"/>
      <c r="F76" s="640"/>
      <c r="G76" s="640"/>
      <c r="H76" s="640"/>
      <c r="I76" s="641"/>
    </row>
    <row r="77" spans="2:9" ht="24" hidden="1" customHeight="1">
      <c r="B77" s="631"/>
      <c r="C77" s="631" t="s">
        <v>184</v>
      </c>
      <c r="D77" s="631" t="s">
        <v>185</v>
      </c>
      <c r="E77" s="631" t="s">
        <v>136</v>
      </c>
      <c r="F77" s="631" t="s">
        <v>98</v>
      </c>
      <c r="G77" s="631" t="s">
        <v>137</v>
      </c>
      <c r="H77" s="632" t="s">
        <v>100</v>
      </c>
      <c r="I77" s="632" t="s">
        <v>138</v>
      </c>
    </row>
    <row r="78" spans="2:9" ht="24" hidden="1" customHeight="1">
      <c r="B78" s="631"/>
      <c r="C78" s="631"/>
      <c r="D78" s="631"/>
      <c r="E78" s="631"/>
      <c r="F78" s="631"/>
      <c r="G78" s="631"/>
      <c r="H78" s="632"/>
      <c r="I78" s="632"/>
    </row>
    <row r="79" spans="2:9" ht="24" hidden="1" customHeight="1">
      <c r="B79" s="86" t="s">
        <v>186</v>
      </c>
      <c r="C79" s="97"/>
      <c r="D79" s="97"/>
      <c r="E79" s="78"/>
      <c r="F79" s="78"/>
      <c r="G79" s="78"/>
      <c r="H79" s="79"/>
      <c r="I79" s="78"/>
    </row>
    <row r="80" spans="2:9" ht="24" hidden="1" customHeight="1">
      <c r="B80" s="86" t="s">
        <v>187</v>
      </c>
      <c r="C80" s="97"/>
      <c r="D80" s="97"/>
      <c r="E80" s="78"/>
      <c r="F80" s="80"/>
      <c r="G80" s="81"/>
      <c r="H80" s="81"/>
      <c r="I80" s="80"/>
    </row>
    <row r="81" spans="2:9" ht="24" hidden="1" customHeight="1">
      <c r="B81" s="86" t="s">
        <v>188</v>
      </c>
      <c r="C81" s="97"/>
      <c r="D81" s="97"/>
      <c r="E81" s="78"/>
      <c r="F81" s="80"/>
      <c r="G81" s="93"/>
      <c r="H81" s="93"/>
      <c r="I81" s="92"/>
    </row>
    <row r="82" spans="2:9" ht="24" hidden="1" customHeight="1">
      <c r="B82" s="86" t="s">
        <v>189</v>
      </c>
      <c r="C82" s="97"/>
      <c r="D82" s="97"/>
      <c r="E82" s="78"/>
      <c r="F82" s="80"/>
      <c r="G82" s="93"/>
      <c r="H82" s="93"/>
      <c r="I82" s="92"/>
    </row>
    <row r="83" spans="2:9" ht="24" hidden="1" customHeight="1">
      <c r="B83" s="86" t="s">
        <v>190</v>
      </c>
      <c r="C83" s="97"/>
      <c r="D83" s="97"/>
      <c r="E83" s="78">
        <v>2980</v>
      </c>
      <c r="F83" s="80">
        <v>2337</v>
      </c>
      <c r="G83" s="93">
        <v>3831</v>
      </c>
      <c r="H83" s="93">
        <v>3491</v>
      </c>
      <c r="I83" s="92">
        <v>3596</v>
      </c>
    </row>
    <row r="84" spans="2:9" ht="24" hidden="1" customHeight="1">
      <c r="B84" s="86" t="s">
        <v>191</v>
      </c>
      <c r="C84" s="97"/>
      <c r="D84" s="97"/>
      <c r="E84" s="78">
        <v>10034</v>
      </c>
      <c r="F84" s="82">
        <v>9365</v>
      </c>
      <c r="G84" s="101">
        <v>10344</v>
      </c>
      <c r="H84" s="93">
        <v>10660</v>
      </c>
      <c r="I84" s="92">
        <v>10491</v>
      </c>
    </row>
    <row r="85" spans="2:9" ht="24" hidden="1" customHeight="1">
      <c r="B85" s="86" t="s">
        <v>192</v>
      </c>
      <c r="C85" s="97"/>
      <c r="D85" s="97"/>
      <c r="E85" s="78">
        <v>7164</v>
      </c>
      <c r="F85" s="82">
        <v>6403</v>
      </c>
      <c r="G85" s="101">
        <v>8070</v>
      </c>
      <c r="H85" s="93">
        <v>7599</v>
      </c>
      <c r="I85" s="92">
        <v>7709</v>
      </c>
    </row>
    <row r="86" spans="2:9" ht="24" hidden="1" customHeight="1">
      <c r="B86" s="86" t="s">
        <v>193</v>
      </c>
      <c r="C86" s="97"/>
      <c r="D86" s="97"/>
      <c r="E86" s="78">
        <v>594</v>
      </c>
      <c r="F86" s="82">
        <v>538</v>
      </c>
      <c r="G86" s="101">
        <v>662</v>
      </c>
      <c r="H86" s="93">
        <v>620</v>
      </c>
      <c r="I86" s="92">
        <v>637</v>
      </c>
    </row>
    <row r="87" spans="2:9" ht="24" hidden="1" customHeight="1">
      <c r="B87" s="99" t="s">
        <v>194</v>
      </c>
      <c r="C87" s="100"/>
      <c r="D87" s="100"/>
      <c r="E87" s="78">
        <v>72613</v>
      </c>
      <c r="F87" s="82">
        <v>57209</v>
      </c>
      <c r="G87" s="101">
        <v>94823</v>
      </c>
      <c r="H87" s="93">
        <v>75632</v>
      </c>
      <c r="I87" s="93">
        <v>99661</v>
      </c>
    </row>
    <row r="88" spans="2:9" ht="24" hidden="1" customHeight="1">
      <c r="B88" s="75" t="s">
        <v>161</v>
      </c>
      <c r="C88" s="75"/>
      <c r="D88" s="75"/>
      <c r="E88" s="76">
        <f>SUM(E83:E87)</f>
        <v>93385</v>
      </c>
      <c r="F88" s="76">
        <f>SUM(F83:F87)</f>
        <v>75852</v>
      </c>
      <c r="G88" s="76">
        <f>SUM(G83:G87)</f>
        <v>117730</v>
      </c>
      <c r="H88" s="76">
        <f>SUM(H83:H87)</f>
        <v>98002</v>
      </c>
      <c r="I88" s="76">
        <f>SUM(I83:I87)</f>
        <v>122094</v>
      </c>
    </row>
    <row r="89" spans="2:9" ht="24" hidden="1" customHeight="1">
      <c r="B89" s="23" t="s">
        <v>205</v>
      </c>
    </row>
    <row r="90" spans="2:9" ht="24" hidden="1" customHeight="1"/>
    <row r="91" spans="2:9" ht="24" hidden="1" customHeight="1">
      <c r="B91" s="631" t="s">
        <v>183</v>
      </c>
      <c r="C91" s="639" t="s">
        <v>166</v>
      </c>
      <c r="D91" s="640"/>
      <c r="E91" s="640"/>
      <c r="F91" s="640"/>
      <c r="G91" s="640"/>
      <c r="H91" s="640"/>
      <c r="I91" s="641"/>
    </row>
    <row r="92" spans="2:9" ht="24" hidden="1" customHeight="1">
      <c r="B92" s="631"/>
      <c r="C92" s="631" t="s">
        <v>184</v>
      </c>
      <c r="D92" s="631" t="s">
        <v>206</v>
      </c>
      <c r="E92" s="631" t="s">
        <v>136</v>
      </c>
      <c r="F92" s="631" t="s">
        <v>98</v>
      </c>
      <c r="G92" s="631" t="s">
        <v>137</v>
      </c>
      <c r="H92" s="632" t="s">
        <v>100</v>
      </c>
      <c r="I92" s="632" t="s">
        <v>138</v>
      </c>
    </row>
    <row r="93" spans="2:9" ht="24" hidden="1" customHeight="1">
      <c r="B93" s="631"/>
      <c r="C93" s="631"/>
      <c r="D93" s="631"/>
      <c r="E93" s="631"/>
      <c r="F93" s="631"/>
      <c r="G93" s="631"/>
      <c r="H93" s="632"/>
      <c r="I93" s="632"/>
    </row>
    <row r="94" spans="2:9" ht="24" hidden="1" customHeight="1">
      <c r="B94" s="86" t="s">
        <v>186</v>
      </c>
      <c r="C94" s="97"/>
      <c r="D94" s="97"/>
      <c r="E94" s="78"/>
      <c r="F94" s="78"/>
      <c r="G94" s="78"/>
      <c r="H94" s="79"/>
      <c r="I94" s="78"/>
    </row>
    <row r="95" spans="2:9" ht="24" hidden="1" customHeight="1">
      <c r="B95" s="86" t="s">
        <v>187</v>
      </c>
      <c r="C95" s="97"/>
      <c r="D95" s="97"/>
      <c r="E95" s="78"/>
      <c r="F95" s="80"/>
      <c r="G95" s="81"/>
      <c r="H95" s="81"/>
      <c r="I95" s="80"/>
    </row>
    <row r="96" spans="2:9" ht="24" hidden="1" customHeight="1">
      <c r="B96" s="86" t="s">
        <v>188</v>
      </c>
      <c r="C96" s="97"/>
      <c r="D96" s="97"/>
      <c r="E96" s="78"/>
      <c r="F96" s="80"/>
      <c r="G96" s="93"/>
      <c r="H96" s="93"/>
      <c r="I96" s="92"/>
    </row>
    <row r="97" spans="2:9" ht="24" hidden="1" customHeight="1">
      <c r="B97" s="86" t="s">
        <v>189</v>
      </c>
      <c r="C97" s="97"/>
      <c r="D97" s="97"/>
      <c r="E97" s="78"/>
      <c r="F97" s="80"/>
      <c r="G97" s="93"/>
      <c r="H97" s="93"/>
      <c r="I97" s="92"/>
    </row>
    <row r="98" spans="2:9" ht="24" hidden="1" customHeight="1">
      <c r="B98" s="86" t="s">
        <v>190</v>
      </c>
      <c r="C98" s="97"/>
      <c r="D98" s="78">
        <v>7703</v>
      </c>
      <c r="E98" s="78">
        <f>SUM(F98:I98)</f>
        <v>2266</v>
      </c>
      <c r="F98" s="80">
        <v>1126</v>
      </c>
      <c r="G98" s="93">
        <v>297</v>
      </c>
      <c r="H98" s="93">
        <v>455</v>
      </c>
      <c r="I98" s="92">
        <v>388</v>
      </c>
    </row>
    <row r="99" spans="2:9" ht="24" hidden="1" customHeight="1">
      <c r="B99" s="86" t="s">
        <v>191</v>
      </c>
      <c r="C99" s="97"/>
      <c r="D99" s="78">
        <v>2063</v>
      </c>
      <c r="E99" s="78">
        <f>SUM(F99:I99)</f>
        <v>673</v>
      </c>
      <c r="F99" s="82">
        <v>281</v>
      </c>
      <c r="G99" s="101">
        <v>110</v>
      </c>
      <c r="H99" s="93">
        <v>149</v>
      </c>
      <c r="I99" s="92">
        <v>133</v>
      </c>
    </row>
    <row r="100" spans="2:9" ht="24" hidden="1" customHeight="1">
      <c r="B100" s="86" t="s">
        <v>192</v>
      </c>
      <c r="C100" s="97"/>
      <c r="D100" s="78">
        <v>3208</v>
      </c>
      <c r="E100" s="78">
        <f>SUM(F100:I100)</f>
        <v>942</v>
      </c>
      <c r="F100" s="82">
        <v>411</v>
      </c>
      <c r="G100" s="101">
        <v>141</v>
      </c>
      <c r="H100" s="93">
        <v>209</v>
      </c>
      <c r="I100" s="92">
        <v>181</v>
      </c>
    </row>
    <row r="101" spans="2:9" ht="24" hidden="1" customHeight="1">
      <c r="B101" s="86" t="s">
        <v>193</v>
      </c>
      <c r="C101" s="97"/>
      <c r="D101" s="78">
        <v>39246</v>
      </c>
      <c r="E101" s="78">
        <f>SUM(F101:I101)</f>
        <v>11365</v>
      </c>
      <c r="F101" s="82">
        <v>4893</v>
      </c>
      <c r="G101" s="101">
        <v>1720</v>
      </c>
      <c r="H101" s="93">
        <v>2560</v>
      </c>
      <c r="I101" s="92">
        <v>2192</v>
      </c>
    </row>
    <row r="102" spans="2:9" ht="24" hidden="1" customHeight="1">
      <c r="B102" s="99" t="s">
        <v>194</v>
      </c>
      <c r="C102" s="100"/>
      <c r="D102" s="102">
        <v>1219</v>
      </c>
      <c r="E102" s="78">
        <f>SUM(F102:I102)</f>
        <v>93</v>
      </c>
      <c r="F102" s="82">
        <v>46</v>
      </c>
      <c r="G102" s="101">
        <v>12</v>
      </c>
      <c r="H102" s="93">
        <v>21</v>
      </c>
      <c r="I102" s="93">
        <v>14</v>
      </c>
    </row>
    <row r="103" spans="2:9" ht="24" hidden="1" customHeight="1">
      <c r="B103" s="75" t="s">
        <v>161</v>
      </c>
      <c r="C103" s="75"/>
      <c r="D103" s="103">
        <f t="shared" ref="D103:I103" si="2">SUM(D98:D102)</f>
        <v>53439</v>
      </c>
      <c r="E103" s="76">
        <f t="shared" si="2"/>
        <v>15339</v>
      </c>
      <c r="F103" s="76">
        <f t="shared" si="2"/>
        <v>6757</v>
      </c>
      <c r="G103" s="76">
        <f t="shared" si="2"/>
        <v>2280</v>
      </c>
      <c r="H103" s="76">
        <f t="shared" si="2"/>
        <v>3394</v>
      </c>
      <c r="I103" s="76">
        <f t="shared" si="2"/>
        <v>2908</v>
      </c>
    </row>
    <row r="104" spans="2:9" ht="24" hidden="1" customHeight="1">
      <c r="B104" s="23" t="s">
        <v>207</v>
      </c>
    </row>
    <row r="105" spans="2:9" ht="24" hidden="1" customHeight="1"/>
    <row r="106" spans="2:9" ht="24" hidden="1" customHeight="1">
      <c r="B106" s="631" t="s">
        <v>183</v>
      </c>
      <c r="C106" s="639" t="s">
        <v>167</v>
      </c>
      <c r="D106" s="640"/>
      <c r="E106" s="640"/>
      <c r="F106" s="640"/>
      <c r="G106" s="640"/>
      <c r="H106" s="640"/>
      <c r="I106" s="641"/>
    </row>
    <row r="107" spans="2:9" ht="24" hidden="1" customHeight="1">
      <c r="B107" s="631"/>
      <c r="C107" s="631" t="s">
        <v>184</v>
      </c>
      <c r="D107" s="631" t="s">
        <v>206</v>
      </c>
      <c r="E107" s="631" t="s">
        <v>136</v>
      </c>
      <c r="F107" s="631" t="s">
        <v>98</v>
      </c>
      <c r="G107" s="631" t="s">
        <v>137</v>
      </c>
      <c r="H107" s="632" t="s">
        <v>100</v>
      </c>
      <c r="I107" s="632" t="s">
        <v>138</v>
      </c>
    </row>
    <row r="108" spans="2:9" ht="24" hidden="1" customHeight="1">
      <c r="B108" s="631"/>
      <c r="C108" s="631"/>
      <c r="D108" s="631"/>
      <c r="E108" s="631"/>
      <c r="F108" s="631"/>
      <c r="G108" s="631"/>
      <c r="H108" s="632"/>
      <c r="I108" s="632"/>
    </row>
    <row r="109" spans="2:9" ht="24" hidden="1" customHeight="1">
      <c r="B109" s="86" t="s">
        <v>195</v>
      </c>
      <c r="C109" s="97"/>
      <c r="D109" s="97"/>
      <c r="E109" s="78">
        <f t="shared" ref="E109:E112" si="3">SUM(F109:I109)</f>
        <v>75</v>
      </c>
      <c r="F109" s="78">
        <v>36</v>
      </c>
      <c r="G109" s="78">
        <v>16</v>
      </c>
      <c r="H109" s="79">
        <v>23</v>
      </c>
      <c r="I109" s="78" t="s">
        <v>208</v>
      </c>
    </row>
    <row r="110" spans="2:9" ht="24" hidden="1" customHeight="1">
      <c r="B110" s="86" t="s">
        <v>196</v>
      </c>
      <c r="C110" s="97"/>
      <c r="D110" s="97"/>
      <c r="E110" s="78">
        <f t="shared" si="3"/>
        <v>13</v>
      </c>
      <c r="F110" s="78">
        <v>9</v>
      </c>
      <c r="G110" s="78">
        <v>2</v>
      </c>
      <c r="H110" s="81">
        <v>2</v>
      </c>
      <c r="I110" s="78" t="s">
        <v>208</v>
      </c>
    </row>
    <row r="111" spans="2:9" s="94" customFormat="1" ht="24" hidden="1" customHeight="1">
      <c r="B111" s="31" t="s">
        <v>197</v>
      </c>
      <c r="C111" s="104"/>
      <c r="D111" s="104"/>
      <c r="E111" s="105">
        <f t="shared" si="3"/>
        <v>741</v>
      </c>
      <c r="F111" s="105">
        <v>347</v>
      </c>
      <c r="G111" s="105">
        <v>167</v>
      </c>
      <c r="H111" s="93">
        <v>227</v>
      </c>
      <c r="I111" s="105" t="s">
        <v>208</v>
      </c>
    </row>
    <row r="112" spans="2:9" ht="24" hidden="1" customHeight="1">
      <c r="B112" s="86" t="s">
        <v>198</v>
      </c>
      <c r="C112" s="97"/>
      <c r="D112" s="97"/>
      <c r="E112" s="78">
        <f t="shared" si="3"/>
        <v>1256</v>
      </c>
      <c r="F112" s="78">
        <v>600</v>
      </c>
      <c r="G112" s="78">
        <v>336</v>
      </c>
      <c r="H112" s="93">
        <v>320</v>
      </c>
      <c r="I112" s="78" t="s">
        <v>208</v>
      </c>
    </row>
    <row r="113" spans="2:11" ht="24" hidden="1" customHeight="1">
      <c r="B113" s="86" t="s">
        <v>199</v>
      </c>
      <c r="C113" s="97"/>
      <c r="D113" s="78"/>
      <c r="E113" s="78">
        <f>SUM(F113:I113)</f>
        <v>1701</v>
      </c>
      <c r="F113" s="78">
        <v>1180</v>
      </c>
      <c r="G113" s="78">
        <v>178</v>
      </c>
      <c r="H113" s="93">
        <v>343</v>
      </c>
      <c r="I113" s="78" t="s">
        <v>208</v>
      </c>
    </row>
    <row r="114" spans="2:11" ht="24" hidden="1" customHeight="1">
      <c r="B114" s="86" t="s">
        <v>200</v>
      </c>
      <c r="C114" s="97"/>
      <c r="D114" s="78"/>
      <c r="E114" s="78">
        <f>SUM(F114:I114)</f>
        <v>439</v>
      </c>
      <c r="F114" s="78">
        <v>229</v>
      </c>
      <c r="G114" s="78">
        <v>88</v>
      </c>
      <c r="H114" s="93">
        <v>122</v>
      </c>
      <c r="I114" s="78" t="s">
        <v>208</v>
      </c>
    </row>
    <row r="115" spans="2:11" ht="24" hidden="1" customHeight="1">
      <c r="B115" s="86" t="s">
        <v>201</v>
      </c>
      <c r="C115" s="97"/>
      <c r="D115" s="78"/>
      <c r="E115" s="78">
        <f>SUM(F115:I115)</f>
        <v>770</v>
      </c>
      <c r="F115" s="78">
        <v>433</v>
      </c>
      <c r="G115" s="78">
        <v>130</v>
      </c>
      <c r="H115" s="93">
        <v>207</v>
      </c>
      <c r="I115" s="78" t="s">
        <v>208</v>
      </c>
    </row>
    <row r="116" spans="2:11" ht="24" hidden="1" customHeight="1">
      <c r="B116" s="86" t="s">
        <v>202</v>
      </c>
      <c r="C116" s="97"/>
      <c r="D116" s="78"/>
      <c r="E116" s="78">
        <f>SUM(F116:I116)</f>
        <v>8540</v>
      </c>
      <c r="F116" s="78">
        <v>5358</v>
      </c>
      <c r="G116" s="78">
        <v>1000</v>
      </c>
      <c r="H116" s="93">
        <v>2182</v>
      </c>
      <c r="I116" s="78" t="s">
        <v>208</v>
      </c>
    </row>
    <row r="117" spans="2:11" ht="24" hidden="1" customHeight="1">
      <c r="B117" s="99" t="s">
        <v>203</v>
      </c>
      <c r="C117" s="100"/>
      <c r="D117" s="102"/>
      <c r="E117" s="78">
        <f>SUM(F117:I117)</f>
        <v>57</v>
      </c>
      <c r="F117" s="78">
        <v>41</v>
      </c>
      <c r="G117" s="78">
        <v>16</v>
      </c>
      <c r="H117" s="93"/>
      <c r="I117" s="78" t="s">
        <v>208</v>
      </c>
    </row>
    <row r="118" spans="2:11" ht="24" hidden="1" customHeight="1">
      <c r="B118" s="75" t="s">
        <v>161</v>
      </c>
      <c r="C118" s="75"/>
      <c r="D118" s="103">
        <f t="shared" ref="D118:I118" si="4">SUM(D113:D117)</f>
        <v>0</v>
      </c>
      <c r="E118" s="76">
        <f>SUM(E112:E117)</f>
        <v>12763</v>
      </c>
      <c r="F118" s="76">
        <f t="shared" si="4"/>
        <v>7241</v>
      </c>
      <c r="G118" s="76">
        <f t="shared" si="4"/>
        <v>1412</v>
      </c>
      <c r="H118" s="76">
        <f t="shared" si="4"/>
        <v>2854</v>
      </c>
      <c r="I118" s="76">
        <f t="shared" si="4"/>
        <v>0</v>
      </c>
    </row>
    <row r="119" spans="2:11" ht="24" hidden="1" customHeight="1">
      <c r="B119" s="23" t="s">
        <v>204</v>
      </c>
    </row>
    <row r="120" spans="2:11" ht="24" hidden="1" customHeight="1"/>
    <row r="121" spans="2:11" ht="24" hidden="1" customHeight="1">
      <c r="B121" s="631" t="s">
        <v>183</v>
      </c>
      <c r="C121" s="639" t="s">
        <v>169</v>
      </c>
      <c r="D121" s="640"/>
      <c r="E121" s="640"/>
      <c r="F121" s="640"/>
      <c r="G121" s="640"/>
      <c r="H121" s="640"/>
      <c r="I121" s="641"/>
    </row>
    <row r="122" spans="2:11" ht="24" hidden="1" customHeight="1">
      <c r="B122" s="631"/>
      <c r="C122" s="631" t="s">
        <v>184</v>
      </c>
      <c r="D122" s="631" t="s">
        <v>206</v>
      </c>
      <c r="E122" s="631" t="s">
        <v>136</v>
      </c>
      <c r="F122" s="631" t="s">
        <v>98</v>
      </c>
      <c r="G122" s="631" t="s">
        <v>137</v>
      </c>
      <c r="H122" s="632" t="s">
        <v>100</v>
      </c>
      <c r="I122" s="632" t="s">
        <v>138</v>
      </c>
    </row>
    <row r="123" spans="2:11" ht="24" hidden="1" customHeight="1">
      <c r="B123" s="631"/>
      <c r="C123" s="631"/>
      <c r="D123" s="631"/>
      <c r="E123" s="631"/>
      <c r="F123" s="631"/>
      <c r="G123" s="631"/>
      <c r="H123" s="632"/>
      <c r="I123" s="632"/>
    </row>
    <row r="124" spans="2:11" ht="24" hidden="1" customHeight="1">
      <c r="B124" s="86" t="s">
        <v>195</v>
      </c>
      <c r="C124" s="97"/>
      <c r="D124" s="97"/>
      <c r="E124" s="78">
        <f t="shared" ref="E124:E127" si="5">SUM(F124:I124)</f>
        <v>92</v>
      </c>
      <c r="F124" s="78">
        <v>36</v>
      </c>
      <c r="G124" s="78">
        <v>16</v>
      </c>
      <c r="H124" s="79">
        <v>23</v>
      </c>
      <c r="I124" s="106">
        <v>17</v>
      </c>
      <c r="J124" s="107">
        <f>+E124+E125+E126+E127</f>
        <v>2418</v>
      </c>
      <c r="K124" s="107"/>
    </row>
    <row r="125" spans="2:11" ht="24" hidden="1" customHeight="1">
      <c r="B125" s="86" t="s">
        <v>196</v>
      </c>
      <c r="C125" s="97"/>
      <c r="D125" s="97"/>
      <c r="E125" s="78">
        <f t="shared" si="5"/>
        <v>15</v>
      </c>
      <c r="F125" s="78">
        <v>9</v>
      </c>
      <c r="G125" s="78">
        <v>2</v>
      </c>
      <c r="H125" s="81">
        <v>2</v>
      </c>
      <c r="I125" s="106">
        <v>2</v>
      </c>
    </row>
    <row r="126" spans="2:11" s="94" customFormat="1" ht="24" hidden="1" customHeight="1">
      <c r="B126" s="31" t="s">
        <v>197</v>
      </c>
      <c r="C126" s="104"/>
      <c r="D126" s="104"/>
      <c r="E126" s="105">
        <f t="shared" si="5"/>
        <v>953</v>
      </c>
      <c r="F126" s="105">
        <v>348</v>
      </c>
      <c r="G126" s="105">
        <v>167</v>
      </c>
      <c r="H126" s="93">
        <v>227</v>
      </c>
      <c r="I126" s="108">
        <v>211</v>
      </c>
    </row>
    <row r="127" spans="2:11" ht="24" hidden="1" customHeight="1">
      <c r="B127" s="86" t="s">
        <v>209</v>
      </c>
      <c r="C127" s="97"/>
      <c r="D127" s="97"/>
      <c r="E127" s="78">
        <f t="shared" si="5"/>
        <v>1358</v>
      </c>
      <c r="F127" s="78">
        <v>667</v>
      </c>
      <c r="G127" s="78">
        <v>109</v>
      </c>
      <c r="H127" s="93">
        <v>362</v>
      </c>
      <c r="I127" s="106">
        <v>220</v>
      </c>
    </row>
    <row r="128" spans="2:11" ht="24" hidden="1" customHeight="1">
      <c r="B128" s="86" t="s">
        <v>199</v>
      </c>
      <c r="C128" s="78">
        <v>39156</v>
      </c>
      <c r="D128" s="78">
        <v>8375</v>
      </c>
      <c r="E128" s="78">
        <f>SUM(F128:I128)</f>
        <v>2710</v>
      </c>
      <c r="F128" s="78">
        <v>1733</v>
      </c>
      <c r="G128" s="78">
        <v>170</v>
      </c>
      <c r="H128" s="93">
        <v>396</v>
      </c>
      <c r="I128" s="106">
        <v>411</v>
      </c>
    </row>
    <row r="129" spans="2:9" ht="24" hidden="1" customHeight="1">
      <c r="B129" s="86" t="s">
        <v>200</v>
      </c>
      <c r="C129" s="78">
        <v>8043</v>
      </c>
      <c r="D129" s="78">
        <v>1968</v>
      </c>
      <c r="E129" s="78">
        <f>SUM(F129:I129)</f>
        <v>509</v>
      </c>
      <c r="F129" s="78">
        <v>212</v>
      </c>
      <c r="G129" s="78">
        <v>87</v>
      </c>
      <c r="H129" s="93">
        <v>101</v>
      </c>
      <c r="I129" s="106">
        <v>109</v>
      </c>
    </row>
    <row r="130" spans="2:9" ht="24" hidden="1" customHeight="1">
      <c r="B130" s="86" t="s">
        <v>201</v>
      </c>
      <c r="C130" s="78">
        <v>15044</v>
      </c>
      <c r="D130" s="78">
        <v>3435</v>
      </c>
      <c r="E130" s="78">
        <f>SUM(F130:I130)</f>
        <v>935</v>
      </c>
      <c r="F130" s="78">
        <v>415</v>
      </c>
      <c r="G130" s="78">
        <v>126</v>
      </c>
      <c r="H130" s="93">
        <v>220</v>
      </c>
      <c r="I130" s="106">
        <v>174</v>
      </c>
    </row>
    <row r="131" spans="2:9" ht="24" hidden="1" customHeight="1">
      <c r="B131" s="86" t="s">
        <v>202</v>
      </c>
      <c r="C131" s="78">
        <v>173197</v>
      </c>
      <c r="D131" s="78">
        <v>42284</v>
      </c>
      <c r="E131" s="78">
        <f>SUM(F131:I131)</f>
        <v>12354</v>
      </c>
      <c r="F131" s="78">
        <v>6136</v>
      </c>
      <c r="G131" s="78">
        <v>1485</v>
      </c>
      <c r="H131" s="93">
        <v>2792</v>
      </c>
      <c r="I131" s="106">
        <v>1941</v>
      </c>
    </row>
    <row r="132" spans="2:9" ht="24" hidden="1" customHeight="1">
      <c r="B132" s="99" t="s">
        <v>203</v>
      </c>
      <c r="C132" s="102">
        <v>4449</v>
      </c>
      <c r="D132" s="102">
        <v>1013</v>
      </c>
      <c r="E132" s="78">
        <f>SUM(F132:I132)</f>
        <v>71</v>
      </c>
      <c r="F132" s="78">
        <v>41</v>
      </c>
      <c r="G132" s="78">
        <v>25</v>
      </c>
      <c r="H132" s="93">
        <v>0</v>
      </c>
      <c r="I132" s="106">
        <v>5</v>
      </c>
    </row>
    <row r="133" spans="2:9" ht="24" hidden="1" customHeight="1">
      <c r="B133" s="75" t="s">
        <v>161</v>
      </c>
      <c r="C133" s="103">
        <f t="shared" ref="C133:D133" si="6">SUM(C128:C132)</f>
        <v>239889</v>
      </c>
      <c r="D133" s="103">
        <f t="shared" si="6"/>
        <v>57075</v>
      </c>
      <c r="E133" s="76">
        <f>SUM(E128:E132)</f>
        <v>16579</v>
      </c>
      <c r="F133" s="76">
        <f>SUM(F128:F132)</f>
        <v>8537</v>
      </c>
      <c r="G133" s="76">
        <f>SUM(G128:G132)</f>
        <v>1893</v>
      </c>
      <c r="H133" s="76">
        <f>SUM(H128:H132)</f>
        <v>3509</v>
      </c>
      <c r="I133" s="76">
        <f t="shared" ref="I133" si="7">SUM(I128:I132)</f>
        <v>2640</v>
      </c>
    </row>
    <row r="134" spans="2:9" ht="24" hidden="1" customHeight="1">
      <c r="B134" s="23" t="s">
        <v>204</v>
      </c>
    </row>
    <row r="135" spans="2:9" ht="24" hidden="1" customHeight="1"/>
    <row r="136" spans="2:9" hidden="1">
      <c r="B136" s="631" t="s">
        <v>183</v>
      </c>
      <c r="C136" s="639" t="s">
        <v>171</v>
      </c>
      <c r="D136" s="640"/>
      <c r="E136" s="640"/>
      <c r="F136" s="640"/>
      <c r="G136" s="640"/>
      <c r="H136" s="640"/>
      <c r="I136" s="641"/>
    </row>
    <row r="137" spans="2:9" ht="24" hidden="1" customHeight="1">
      <c r="B137" s="631"/>
      <c r="C137" s="631" t="s">
        <v>184</v>
      </c>
      <c r="D137" s="631" t="s">
        <v>206</v>
      </c>
      <c r="E137" s="631" t="s">
        <v>136</v>
      </c>
      <c r="F137" s="631" t="s">
        <v>98</v>
      </c>
      <c r="G137" s="631" t="s">
        <v>137</v>
      </c>
      <c r="H137" s="632" t="s">
        <v>100</v>
      </c>
      <c r="I137" s="632" t="s">
        <v>138</v>
      </c>
    </row>
    <row r="138" spans="2:9" hidden="1">
      <c r="B138" s="631"/>
      <c r="C138" s="631"/>
      <c r="D138" s="631"/>
      <c r="E138" s="631"/>
      <c r="F138" s="631"/>
      <c r="G138" s="631"/>
      <c r="H138" s="632"/>
      <c r="I138" s="632"/>
    </row>
    <row r="139" spans="2:9" hidden="1">
      <c r="B139" s="86" t="s">
        <v>195</v>
      </c>
      <c r="C139" s="97"/>
      <c r="D139" s="97"/>
      <c r="E139" s="78">
        <f t="shared" ref="E139:E142" si="8">SUM(F139:I139)</f>
        <v>95</v>
      </c>
      <c r="F139" s="109">
        <v>38</v>
      </c>
      <c r="G139" s="78">
        <v>16</v>
      </c>
      <c r="H139" s="79">
        <v>24</v>
      </c>
      <c r="I139" s="106">
        <v>17</v>
      </c>
    </row>
    <row r="140" spans="2:9" hidden="1">
      <c r="B140" s="86" t="s">
        <v>196</v>
      </c>
      <c r="C140" s="97"/>
      <c r="D140" s="97"/>
      <c r="E140" s="78">
        <f t="shared" si="8"/>
        <v>15</v>
      </c>
      <c r="F140" s="109">
        <v>9</v>
      </c>
      <c r="G140" s="78">
        <v>2</v>
      </c>
      <c r="H140" s="81">
        <v>2</v>
      </c>
      <c r="I140" s="106">
        <v>2</v>
      </c>
    </row>
    <row r="141" spans="2:9" hidden="1">
      <c r="B141" s="31" t="s">
        <v>197</v>
      </c>
      <c r="C141" s="104"/>
      <c r="D141" s="104"/>
      <c r="E141" s="105">
        <f t="shared" si="8"/>
        <v>952</v>
      </c>
      <c r="F141" s="110">
        <v>348</v>
      </c>
      <c r="G141" s="105">
        <v>167</v>
      </c>
      <c r="H141" s="93">
        <v>227</v>
      </c>
      <c r="I141" s="108">
        <v>210</v>
      </c>
    </row>
    <row r="142" spans="2:9" hidden="1">
      <c r="B142" s="86" t="s">
        <v>209</v>
      </c>
      <c r="C142" s="97"/>
      <c r="D142" s="97"/>
      <c r="E142" s="78">
        <f t="shared" si="8"/>
        <v>1415</v>
      </c>
      <c r="F142" s="109">
        <v>800</v>
      </c>
      <c r="G142" s="78"/>
      <c r="H142" s="93">
        <v>386</v>
      </c>
      <c r="I142" s="106">
        <v>229</v>
      </c>
    </row>
    <row r="143" spans="2:9" hidden="1">
      <c r="B143" s="86" t="s">
        <v>199</v>
      </c>
      <c r="C143" s="78">
        <v>36472</v>
      </c>
      <c r="D143" s="78">
        <v>7415</v>
      </c>
      <c r="E143" s="78">
        <f>SUM(F143:I143)</f>
        <v>2080</v>
      </c>
      <c r="F143" s="109">
        <v>1023</v>
      </c>
      <c r="G143" s="78">
        <v>205</v>
      </c>
      <c r="H143" s="93">
        <v>401</v>
      </c>
      <c r="I143" s="106">
        <v>451</v>
      </c>
    </row>
    <row r="144" spans="2:9" hidden="1">
      <c r="B144" s="86" t="s">
        <v>200</v>
      </c>
      <c r="C144" s="78">
        <v>7651</v>
      </c>
      <c r="D144" s="78">
        <v>1885</v>
      </c>
      <c r="E144" s="78">
        <f>SUM(F144:I144)</f>
        <v>578</v>
      </c>
      <c r="F144" s="109">
        <v>218</v>
      </c>
      <c r="G144" s="78">
        <v>94</v>
      </c>
      <c r="H144" s="93">
        <v>126</v>
      </c>
      <c r="I144" s="106">
        <v>140</v>
      </c>
    </row>
    <row r="145" spans="2:9" hidden="1">
      <c r="B145" s="86" t="s">
        <v>201</v>
      </c>
      <c r="C145" s="78">
        <v>15310</v>
      </c>
      <c r="D145" s="78">
        <v>3520</v>
      </c>
      <c r="E145" s="78">
        <f>SUM(F145:I145)</f>
        <v>999</v>
      </c>
      <c r="F145" s="109">
        <v>446</v>
      </c>
      <c r="G145" s="78">
        <v>133</v>
      </c>
      <c r="H145" s="93">
        <v>223</v>
      </c>
      <c r="I145" s="106">
        <v>197</v>
      </c>
    </row>
    <row r="146" spans="2:9" hidden="1">
      <c r="B146" s="86" t="s">
        <v>202</v>
      </c>
      <c r="C146" s="78">
        <v>176285</v>
      </c>
      <c r="D146" s="78">
        <v>42869</v>
      </c>
      <c r="E146" s="78">
        <f>SUM(F146:I146)</f>
        <v>12148</v>
      </c>
      <c r="F146" s="109">
        <v>5607</v>
      </c>
      <c r="G146" s="78">
        <v>1482</v>
      </c>
      <c r="H146" s="93">
        <v>2792</v>
      </c>
      <c r="I146" s="106">
        <v>2267</v>
      </c>
    </row>
    <row r="147" spans="2:9" hidden="1">
      <c r="B147" s="99" t="s">
        <v>203</v>
      </c>
      <c r="C147" s="102">
        <v>4890</v>
      </c>
      <c r="D147" s="102">
        <v>908</v>
      </c>
      <c r="E147" s="78">
        <f>SUM(F147:I147)</f>
        <v>40</v>
      </c>
      <c r="F147" s="109">
        <v>29</v>
      </c>
      <c r="G147" s="78"/>
      <c r="H147" s="93">
        <v>4</v>
      </c>
      <c r="I147" s="106">
        <v>7</v>
      </c>
    </row>
    <row r="148" spans="2:9" hidden="1">
      <c r="B148" s="75" t="s">
        <v>161</v>
      </c>
      <c r="C148" s="103">
        <f t="shared" ref="C148:D148" si="9">SUM(C143:C147)</f>
        <v>240608</v>
      </c>
      <c r="D148" s="103">
        <f t="shared" si="9"/>
        <v>56597</v>
      </c>
      <c r="E148" s="76">
        <f>SUM(E143:E147)</f>
        <v>15845</v>
      </c>
      <c r="F148" s="76">
        <f>SUM(F143:F147)</f>
        <v>7323</v>
      </c>
      <c r="G148" s="76">
        <f>SUM(G143:G147)</f>
        <v>1914</v>
      </c>
      <c r="H148" s="76">
        <f>SUM(H143:H147)</f>
        <v>3546</v>
      </c>
      <c r="I148" s="76">
        <f t="shared" ref="I148" si="10">SUM(I143:I147)</f>
        <v>3062</v>
      </c>
    </row>
    <row r="149" spans="2:9" hidden="1">
      <c r="B149" s="23" t="s">
        <v>210</v>
      </c>
    </row>
    <row r="150" spans="2:9" hidden="1"/>
    <row r="151" spans="2:9">
      <c r="B151" s="631" t="s">
        <v>183</v>
      </c>
      <c r="C151" s="639" t="s">
        <v>173</v>
      </c>
      <c r="D151" s="640"/>
      <c r="E151" s="640"/>
      <c r="F151" s="640"/>
      <c r="G151" s="640"/>
      <c r="H151" s="640"/>
      <c r="I151" s="641"/>
    </row>
    <row r="152" spans="2:9">
      <c r="B152" s="631"/>
      <c r="C152" s="631" t="s">
        <v>184</v>
      </c>
      <c r="D152" s="631" t="s">
        <v>206</v>
      </c>
      <c r="E152" s="631" t="s">
        <v>136</v>
      </c>
      <c r="F152" s="631" t="s">
        <v>98</v>
      </c>
      <c r="G152" s="631" t="s">
        <v>137</v>
      </c>
      <c r="H152" s="632" t="s">
        <v>100</v>
      </c>
      <c r="I152" s="632" t="s">
        <v>138</v>
      </c>
    </row>
    <row r="153" spans="2:9">
      <c r="B153" s="631"/>
      <c r="C153" s="631"/>
      <c r="D153" s="631"/>
      <c r="E153" s="631"/>
      <c r="F153" s="631"/>
      <c r="G153" s="631"/>
      <c r="H153" s="632"/>
      <c r="I153" s="632"/>
    </row>
    <row r="154" spans="2:9">
      <c r="B154" s="86" t="s">
        <v>195</v>
      </c>
      <c r="C154" s="97"/>
      <c r="D154" s="97"/>
      <c r="E154" s="78">
        <f t="shared" ref="E154:E157" si="11">SUM(F154:I154)</f>
        <v>0</v>
      </c>
      <c r="F154" s="109"/>
      <c r="G154" s="78"/>
      <c r="H154" s="79"/>
      <c r="I154" s="106"/>
    </row>
    <row r="155" spans="2:9">
      <c r="B155" s="86" t="s">
        <v>196</v>
      </c>
      <c r="C155" s="97"/>
      <c r="D155" s="97"/>
      <c r="E155" s="78">
        <f t="shared" si="11"/>
        <v>0</v>
      </c>
      <c r="F155" s="109"/>
      <c r="G155" s="78"/>
      <c r="H155" s="81"/>
      <c r="I155" s="106"/>
    </row>
    <row r="156" spans="2:9">
      <c r="B156" s="31" t="s">
        <v>197</v>
      </c>
      <c r="C156" s="104"/>
      <c r="D156" s="104"/>
      <c r="E156" s="105">
        <f t="shared" si="11"/>
        <v>0</v>
      </c>
      <c r="F156" s="110"/>
      <c r="G156" s="105"/>
      <c r="H156" s="93"/>
      <c r="I156" s="108"/>
    </row>
    <row r="157" spans="2:9">
      <c r="B157" s="86" t="s">
        <v>209</v>
      </c>
      <c r="C157" s="97"/>
      <c r="D157" s="97"/>
      <c r="E157" s="78">
        <f t="shared" si="11"/>
        <v>0</v>
      </c>
      <c r="F157" s="109"/>
      <c r="G157" s="78"/>
      <c r="H157" s="93"/>
      <c r="I157" s="106"/>
    </row>
    <row r="158" spans="2:9">
      <c r="B158" s="86" t="s">
        <v>199</v>
      </c>
      <c r="C158" s="78"/>
      <c r="D158" s="78"/>
      <c r="E158" s="78">
        <f>SUM(F158:I158)</f>
        <v>0</v>
      </c>
      <c r="F158" s="109"/>
      <c r="G158" s="78"/>
      <c r="H158" s="93"/>
      <c r="I158" s="106"/>
    </row>
    <row r="159" spans="2:9">
      <c r="B159" s="86" t="s">
        <v>200</v>
      </c>
      <c r="C159" s="78"/>
      <c r="D159" s="78"/>
      <c r="E159" s="78">
        <f>SUM(F159:I159)</f>
        <v>0</v>
      </c>
      <c r="F159" s="109"/>
      <c r="G159" s="78"/>
      <c r="H159" s="93"/>
      <c r="I159" s="106"/>
    </row>
    <row r="160" spans="2:9">
      <c r="B160" s="86" t="s">
        <v>201</v>
      </c>
      <c r="C160" s="78"/>
      <c r="D160" s="78"/>
      <c r="E160" s="78">
        <f>SUM(F160:I160)</f>
        <v>0</v>
      </c>
      <c r="F160" s="109"/>
      <c r="G160" s="78"/>
      <c r="H160" s="93"/>
      <c r="I160" s="106"/>
    </row>
    <row r="161" spans="2:9">
      <c r="B161" s="86" t="s">
        <v>202</v>
      </c>
      <c r="C161" s="78"/>
      <c r="D161" s="78"/>
      <c r="E161" s="78">
        <f>SUM(F161:I161)</f>
        <v>0</v>
      </c>
      <c r="F161" s="109"/>
      <c r="G161" s="78"/>
      <c r="H161" s="93"/>
      <c r="I161" s="106"/>
    </row>
    <row r="162" spans="2:9">
      <c r="B162" s="99" t="s">
        <v>203</v>
      </c>
      <c r="C162" s="102"/>
      <c r="D162" s="102"/>
      <c r="E162" s="78">
        <f>SUM(F162:I162)</f>
        <v>0</v>
      </c>
      <c r="F162" s="109"/>
      <c r="G162" s="78"/>
      <c r="H162" s="93"/>
      <c r="I162" s="106"/>
    </row>
    <row r="163" spans="2:9">
      <c r="B163" s="75" t="s">
        <v>161</v>
      </c>
      <c r="C163" s="103">
        <f t="shared" ref="C163:D163" si="12">SUM(C158:C162)</f>
        <v>0</v>
      </c>
      <c r="D163" s="103">
        <f t="shared" si="12"/>
        <v>0</v>
      </c>
      <c r="E163" s="76">
        <f>SUM(E158:E162)</f>
        <v>0</v>
      </c>
      <c r="F163" s="76">
        <f>SUM(F158:F162)</f>
        <v>0</v>
      </c>
      <c r="G163" s="76">
        <f>SUM(G158:G162)</f>
        <v>0</v>
      </c>
      <c r="H163" s="76">
        <f>SUM(H158:H162)</f>
        <v>0</v>
      </c>
      <c r="I163" s="76">
        <f t="shared" ref="I163" si="13">SUM(I158:I162)</f>
        <v>0</v>
      </c>
    </row>
    <row r="164" spans="2:9">
      <c r="B164" s="23" t="s">
        <v>210</v>
      </c>
    </row>
  </sheetData>
  <mergeCells count="100">
    <mergeCell ref="G152:G153"/>
    <mergeCell ref="H152:H153"/>
    <mergeCell ref="I152:I153"/>
    <mergeCell ref="B151:B153"/>
    <mergeCell ref="C151:I151"/>
    <mergeCell ref="C152:C153"/>
    <mergeCell ref="D152:D153"/>
    <mergeCell ref="E152:E153"/>
    <mergeCell ref="F152:F153"/>
    <mergeCell ref="B136:B138"/>
    <mergeCell ref="C136:I136"/>
    <mergeCell ref="C137:C138"/>
    <mergeCell ref="D137:D138"/>
    <mergeCell ref="E137:E138"/>
    <mergeCell ref="F137:F138"/>
    <mergeCell ref="G137:G138"/>
    <mergeCell ref="H137:H138"/>
    <mergeCell ref="I137:I138"/>
    <mergeCell ref="B121:B123"/>
    <mergeCell ref="C121:I121"/>
    <mergeCell ref="C122:C123"/>
    <mergeCell ref="D122:D123"/>
    <mergeCell ref="E122:E123"/>
    <mergeCell ref="F122:F123"/>
    <mergeCell ref="G122:G123"/>
    <mergeCell ref="H122:H123"/>
    <mergeCell ref="I122:I123"/>
    <mergeCell ref="B106:B108"/>
    <mergeCell ref="C106:I106"/>
    <mergeCell ref="C107:C108"/>
    <mergeCell ref="D107:D108"/>
    <mergeCell ref="E107:E108"/>
    <mergeCell ref="F107:F108"/>
    <mergeCell ref="G107:G108"/>
    <mergeCell ref="H107:H108"/>
    <mergeCell ref="I107:I108"/>
    <mergeCell ref="B91:B93"/>
    <mergeCell ref="C91:I91"/>
    <mergeCell ref="C92:C93"/>
    <mergeCell ref="D92:D93"/>
    <mergeCell ref="E92:E93"/>
    <mergeCell ref="F92:F93"/>
    <mergeCell ref="G92:G93"/>
    <mergeCell ref="H92:H93"/>
    <mergeCell ref="I92:I93"/>
    <mergeCell ref="B76:B78"/>
    <mergeCell ref="C76:I76"/>
    <mergeCell ref="C77:C78"/>
    <mergeCell ref="D77:D78"/>
    <mergeCell ref="E77:E78"/>
    <mergeCell ref="F77:F78"/>
    <mergeCell ref="G77:G78"/>
    <mergeCell ref="H77:H78"/>
    <mergeCell ref="I77:I78"/>
    <mergeCell ref="B61:B63"/>
    <mergeCell ref="C61:I61"/>
    <mergeCell ref="C62:C63"/>
    <mergeCell ref="D62:D63"/>
    <mergeCell ref="E62:E63"/>
    <mergeCell ref="F62:F63"/>
    <mergeCell ref="G62:G63"/>
    <mergeCell ref="H62:H63"/>
    <mergeCell ref="I62:I63"/>
    <mergeCell ref="B47:B49"/>
    <mergeCell ref="C47:I47"/>
    <mergeCell ref="C48:C49"/>
    <mergeCell ref="D48:D49"/>
    <mergeCell ref="E48:E49"/>
    <mergeCell ref="F48:F49"/>
    <mergeCell ref="G48:G49"/>
    <mergeCell ref="H48:H49"/>
    <mergeCell ref="I48:I49"/>
    <mergeCell ref="B33:B35"/>
    <mergeCell ref="C33:I33"/>
    <mergeCell ref="C34:C35"/>
    <mergeCell ref="D34:D35"/>
    <mergeCell ref="E34:E35"/>
    <mergeCell ref="F34:F35"/>
    <mergeCell ref="G34:G35"/>
    <mergeCell ref="H34:H35"/>
    <mergeCell ref="I34:I35"/>
    <mergeCell ref="B19:B21"/>
    <mergeCell ref="C19:I19"/>
    <mergeCell ref="C20:C21"/>
    <mergeCell ref="D20:D21"/>
    <mergeCell ref="E20:E21"/>
    <mergeCell ref="F20:F21"/>
    <mergeCell ref="G20:G21"/>
    <mergeCell ref="H20:H21"/>
    <mergeCell ref="I20:I21"/>
    <mergeCell ref="B1:I1"/>
    <mergeCell ref="B5:B7"/>
    <mergeCell ref="C5:I5"/>
    <mergeCell ref="C6:C7"/>
    <mergeCell ref="D6:D7"/>
    <mergeCell ref="E6:E7"/>
    <mergeCell ref="F6:F7"/>
    <mergeCell ref="G6:G7"/>
    <mergeCell ref="H6:H7"/>
    <mergeCell ref="I6:I7"/>
  </mergeCells>
  <pageMargins left="0.52" right="0.42" top="0.5" bottom="0.75" header="0.3" footer="0.3"/>
  <pageSetup paperSize="9" scale="80" orientation="portrait" horizontalDpi="0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37EA-8A36-438D-8CD3-46CAD772684D}">
  <sheetPr>
    <tabColor rgb="FFFF0000"/>
  </sheetPr>
  <dimension ref="B1:Q28"/>
  <sheetViews>
    <sheetView topLeftCell="A16" zoomScale="85" zoomScaleNormal="85" zoomScaleSheetLayoutView="50" workbookViewId="0">
      <selection activeCell="M23" sqref="M23"/>
    </sheetView>
  </sheetViews>
  <sheetFormatPr defaultColWidth="9" defaultRowHeight="21"/>
  <cols>
    <col min="1" max="1" width="2.85546875" style="23" customWidth="1"/>
    <col min="2" max="2" width="19.140625" style="23" customWidth="1"/>
    <col min="3" max="3" width="8.140625" style="50" bestFit="1" customWidth="1"/>
    <col min="4" max="4" width="12.140625" style="50" bestFit="1" customWidth="1"/>
    <col min="5" max="5" width="16.42578125" style="50" bestFit="1" customWidth="1"/>
    <col min="6" max="6" width="5.7109375" style="50" customWidth="1"/>
    <col min="7" max="7" width="13.85546875" style="50" bestFit="1" customWidth="1"/>
    <col min="8" max="8" width="17.28515625" style="58" bestFit="1" customWidth="1"/>
    <col min="9" max="9" width="5.7109375" style="50" customWidth="1"/>
    <col min="10" max="10" width="18.28515625" style="50" bestFit="1" customWidth="1"/>
    <col min="11" max="11" width="17.28515625" style="50" bestFit="1" customWidth="1"/>
    <col min="12" max="12" width="5.7109375" style="50" customWidth="1"/>
    <col min="13" max="13" width="13.42578125" style="50" customWidth="1"/>
    <col min="14" max="14" width="17.28515625" style="58" bestFit="1" customWidth="1"/>
    <col min="15" max="15" width="5.7109375" style="50" customWidth="1"/>
    <col min="16" max="16" width="9" style="50" bestFit="1" customWidth="1"/>
    <col min="17" max="17" width="17.28515625" style="58" bestFit="1" customWidth="1"/>
    <col min="18" max="18" width="13.42578125" style="23" customWidth="1"/>
    <col min="19" max="16384" width="9" style="23"/>
  </cols>
  <sheetData>
    <row r="1" spans="2:17">
      <c r="B1" s="627" t="s">
        <v>88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</row>
    <row r="2" spans="2:17">
      <c r="B2" s="111" t="s">
        <v>212</v>
      </c>
      <c r="C2" s="22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>
      <c r="B3" s="111" t="s">
        <v>213</v>
      </c>
      <c r="C3" s="112"/>
      <c r="D3" s="112"/>
      <c r="E3" s="112"/>
      <c r="F3" s="112"/>
      <c r="G3" s="112"/>
      <c r="H3" s="113"/>
      <c r="I3" s="114"/>
      <c r="J3" s="114"/>
      <c r="K3" s="112"/>
      <c r="L3" s="115"/>
      <c r="M3" s="115"/>
      <c r="N3" s="113"/>
      <c r="O3" s="112"/>
      <c r="P3" s="112"/>
      <c r="Q3" s="113"/>
    </row>
    <row r="4" spans="2:17">
      <c r="B4" s="631" t="s">
        <v>214</v>
      </c>
      <c r="C4" s="642" t="s">
        <v>172</v>
      </c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</row>
    <row r="5" spans="2:17">
      <c r="B5" s="631"/>
      <c r="C5" s="629" t="s">
        <v>136</v>
      </c>
      <c r="D5" s="629"/>
      <c r="E5" s="630"/>
      <c r="F5" s="628" t="s">
        <v>98</v>
      </c>
      <c r="G5" s="629"/>
      <c r="H5" s="630"/>
      <c r="I5" s="628" t="s">
        <v>137</v>
      </c>
      <c r="J5" s="629"/>
      <c r="K5" s="630"/>
      <c r="L5" s="628" t="s">
        <v>100</v>
      </c>
      <c r="M5" s="629"/>
      <c r="N5" s="630"/>
      <c r="O5" s="628" t="s">
        <v>138</v>
      </c>
      <c r="P5" s="629"/>
      <c r="Q5" s="630"/>
    </row>
    <row r="6" spans="2:17" ht="42">
      <c r="B6" s="631"/>
      <c r="C6" s="117" t="s">
        <v>215</v>
      </c>
      <c r="D6" s="52" t="s">
        <v>216</v>
      </c>
      <c r="E6" s="52" t="s">
        <v>217</v>
      </c>
      <c r="F6" s="52" t="s">
        <v>215</v>
      </c>
      <c r="G6" s="52" t="s">
        <v>216</v>
      </c>
      <c r="H6" s="118" t="s">
        <v>217</v>
      </c>
      <c r="I6" s="52" t="s">
        <v>215</v>
      </c>
      <c r="J6" s="52" t="s">
        <v>216</v>
      </c>
      <c r="K6" s="52" t="s">
        <v>217</v>
      </c>
      <c r="L6" s="52" t="s">
        <v>215</v>
      </c>
      <c r="M6" s="52" t="s">
        <v>216</v>
      </c>
      <c r="N6" s="118" t="s">
        <v>217</v>
      </c>
      <c r="O6" s="52" t="s">
        <v>215</v>
      </c>
      <c r="P6" s="52" t="s">
        <v>216</v>
      </c>
      <c r="Q6" s="118" t="s">
        <v>217</v>
      </c>
    </row>
    <row r="7" spans="2:17">
      <c r="B7" s="119" t="s">
        <v>218</v>
      </c>
      <c r="C7" s="77">
        <f t="shared" ref="C7:E14" si="0">SUM(F7+I7+L7+O7)</f>
        <v>51</v>
      </c>
      <c r="D7" s="77">
        <f t="shared" si="0"/>
        <v>12197.990000000002</v>
      </c>
      <c r="E7" s="77">
        <f t="shared" si="0"/>
        <v>7729592</v>
      </c>
      <c r="F7" s="127">
        <v>29</v>
      </c>
      <c r="G7" s="127">
        <v>7804.59</v>
      </c>
      <c r="H7" s="127">
        <v>4864238.5</v>
      </c>
      <c r="I7" s="127"/>
      <c r="J7" s="128"/>
      <c r="K7" s="127"/>
      <c r="L7" s="131">
        <v>22</v>
      </c>
      <c r="M7" s="132">
        <v>2800.11</v>
      </c>
      <c r="N7" s="132">
        <v>1750069.5</v>
      </c>
      <c r="O7" s="127"/>
      <c r="P7" s="133">
        <v>1593.29</v>
      </c>
      <c r="Q7" s="134">
        <v>1115284</v>
      </c>
    </row>
    <row r="8" spans="2:17">
      <c r="B8" s="119" t="s">
        <v>219</v>
      </c>
      <c r="C8" s="77">
        <f t="shared" si="0"/>
        <v>4</v>
      </c>
      <c r="D8" s="77">
        <f t="shared" si="0"/>
        <v>2640.72</v>
      </c>
      <c r="E8" s="77">
        <f t="shared" si="0"/>
        <v>1650375</v>
      </c>
      <c r="F8" s="127">
        <v>3</v>
      </c>
      <c r="G8" s="127">
        <v>2260.56</v>
      </c>
      <c r="H8" s="129">
        <v>1412775</v>
      </c>
      <c r="I8" s="127"/>
      <c r="J8" s="128"/>
      <c r="K8" s="127"/>
      <c r="L8" s="131">
        <v>1</v>
      </c>
      <c r="M8" s="132">
        <v>380.16</v>
      </c>
      <c r="N8" s="132">
        <v>237600</v>
      </c>
      <c r="O8" s="127"/>
      <c r="P8" s="20"/>
      <c r="Q8" s="20"/>
    </row>
    <row r="9" spans="2:17">
      <c r="B9" s="119" t="s">
        <v>220</v>
      </c>
      <c r="C9" s="77">
        <f t="shared" si="0"/>
        <v>0</v>
      </c>
      <c r="D9" s="77">
        <f t="shared" si="0"/>
        <v>4.12</v>
      </c>
      <c r="E9" s="77">
        <f t="shared" si="0"/>
        <v>2578</v>
      </c>
      <c r="F9" s="122">
        <v>0</v>
      </c>
      <c r="G9" s="122">
        <v>0</v>
      </c>
      <c r="H9" s="122">
        <v>0</v>
      </c>
      <c r="I9" s="127"/>
      <c r="J9" s="128"/>
      <c r="K9" s="127"/>
      <c r="L9" s="131"/>
      <c r="M9" s="132"/>
      <c r="N9" s="132"/>
      <c r="O9" s="127"/>
      <c r="P9" s="20">
        <v>4.12</v>
      </c>
      <c r="Q9" s="134">
        <v>2578</v>
      </c>
    </row>
    <row r="10" spans="2:17">
      <c r="B10" s="119" t="s">
        <v>221</v>
      </c>
      <c r="C10" s="77">
        <f t="shared" si="0"/>
        <v>21</v>
      </c>
      <c r="D10" s="77">
        <f t="shared" si="0"/>
        <v>461.71</v>
      </c>
      <c r="E10" s="77">
        <f t="shared" si="0"/>
        <v>294825</v>
      </c>
      <c r="F10" s="127">
        <v>11</v>
      </c>
      <c r="G10" s="127">
        <v>170.7</v>
      </c>
      <c r="H10" s="127">
        <v>106691</v>
      </c>
      <c r="I10" s="127"/>
      <c r="J10" s="128"/>
      <c r="K10" s="127"/>
      <c r="L10" s="131">
        <v>10</v>
      </c>
      <c r="M10" s="132">
        <v>67.19</v>
      </c>
      <c r="N10" s="132">
        <v>41995</v>
      </c>
      <c r="O10" s="127"/>
      <c r="P10" s="20">
        <v>223.82</v>
      </c>
      <c r="Q10" s="134">
        <v>146139</v>
      </c>
    </row>
    <row r="11" spans="2:17">
      <c r="B11" s="119" t="s">
        <v>222</v>
      </c>
      <c r="C11" s="77">
        <f t="shared" si="0"/>
        <v>6</v>
      </c>
      <c r="D11" s="77">
        <f t="shared" si="0"/>
        <v>21.52</v>
      </c>
      <c r="E11" s="77">
        <f t="shared" si="0"/>
        <v>13448</v>
      </c>
      <c r="F11" s="127">
        <v>6</v>
      </c>
      <c r="G11" s="127">
        <v>21.52</v>
      </c>
      <c r="H11" s="129">
        <v>13448</v>
      </c>
      <c r="I11" s="127"/>
      <c r="J11" s="128"/>
      <c r="K11" s="127"/>
      <c r="L11" s="131"/>
      <c r="M11" s="132"/>
      <c r="N11" s="132"/>
      <c r="O11" s="127"/>
      <c r="P11" s="20"/>
      <c r="Q11" s="20"/>
    </row>
    <row r="12" spans="2:17">
      <c r="B12" s="119" t="s">
        <v>223</v>
      </c>
      <c r="C12" s="77">
        <f t="shared" si="0"/>
        <v>1</v>
      </c>
      <c r="D12" s="77">
        <f t="shared" si="0"/>
        <v>814.29</v>
      </c>
      <c r="E12" s="77">
        <f t="shared" si="0"/>
        <v>508931</v>
      </c>
      <c r="F12" s="122">
        <v>0</v>
      </c>
      <c r="G12" s="122">
        <v>0</v>
      </c>
      <c r="H12" s="122">
        <v>0</v>
      </c>
      <c r="I12" s="127"/>
      <c r="J12" s="128"/>
      <c r="K12" s="127"/>
      <c r="L12" s="131">
        <v>1</v>
      </c>
      <c r="M12" s="132">
        <v>312.77999999999997</v>
      </c>
      <c r="N12" s="135">
        <v>195486</v>
      </c>
      <c r="O12" s="127"/>
      <c r="P12" s="20">
        <v>501.51</v>
      </c>
      <c r="Q12" s="134">
        <v>313445</v>
      </c>
    </row>
    <row r="13" spans="2:17">
      <c r="B13" s="119" t="s">
        <v>224</v>
      </c>
      <c r="C13" s="77">
        <f t="shared" si="0"/>
        <v>7</v>
      </c>
      <c r="D13" s="77">
        <f t="shared" si="0"/>
        <v>275.08</v>
      </c>
      <c r="E13" s="77">
        <f t="shared" si="0"/>
        <v>177328</v>
      </c>
      <c r="F13" s="127">
        <v>2</v>
      </c>
      <c r="G13" s="127">
        <v>240.32</v>
      </c>
      <c r="H13" s="129">
        <v>150200</v>
      </c>
      <c r="I13" s="127"/>
      <c r="J13" s="128"/>
      <c r="K13" s="127"/>
      <c r="L13" s="131">
        <v>5</v>
      </c>
      <c r="M13" s="132">
        <v>34.76</v>
      </c>
      <c r="N13" s="132">
        <v>27128</v>
      </c>
      <c r="O13" s="127"/>
      <c r="P13" s="20"/>
      <c r="Q13" s="20"/>
    </row>
    <row r="14" spans="2:17">
      <c r="B14" s="53" t="s">
        <v>161</v>
      </c>
      <c r="C14" s="121">
        <f t="shared" si="0"/>
        <v>90</v>
      </c>
      <c r="D14" s="121">
        <f t="shared" si="0"/>
        <v>16415.43</v>
      </c>
      <c r="E14" s="121">
        <f t="shared" si="0"/>
        <v>10377077</v>
      </c>
      <c r="F14" s="123">
        <v>51</v>
      </c>
      <c r="G14" s="124">
        <v>10497.69</v>
      </c>
      <c r="H14" s="124">
        <v>6547352.5</v>
      </c>
      <c r="I14" s="123">
        <f>SUM(I7:I13)</f>
        <v>0</v>
      </c>
      <c r="J14" s="130"/>
      <c r="K14" s="124">
        <f t="shared" ref="K14:Q14" si="1">SUM(K7:K13)</f>
        <v>0</v>
      </c>
      <c r="L14" s="123">
        <f t="shared" si="1"/>
        <v>39</v>
      </c>
      <c r="M14" s="125">
        <f t="shared" si="1"/>
        <v>3595</v>
      </c>
      <c r="N14" s="124">
        <f t="shared" si="1"/>
        <v>2252278.5</v>
      </c>
      <c r="O14" s="123">
        <f t="shared" si="1"/>
        <v>0</v>
      </c>
      <c r="P14" s="123">
        <f t="shared" si="1"/>
        <v>2322.7399999999998</v>
      </c>
      <c r="Q14" s="124">
        <f t="shared" si="1"/>
        <v>1577446</v>
      </c>
    </row>
    <row r="15" spans="2:17">
      <c r="B15" s="23" t="s">
        <v>225</v>
      </c>
    </row>
    <row r="17" spans="2:17">
      <c r="B17" s="631" t="s">
        <v>214</v>
      </c>
      <c r="C17" s="642" t="s">
        <v>173</v>
      </c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42"/>
      <c r="P17" s="642"/>
      <c r="Q17" s="642"/>
    </row>
    <row r="18" spans="2:17">
      <c r="B18" s="631"/>
      <c r="C18" s="629" t="s">
        <v>136</v>
      </c>
      <c r="D18" s="629"/>
      <c r="E18" s="630"/>
      <c r="F18" s="628" t="s">
        <v>98</v>
      </c>
      <c r="G18" s="629"/>
      <c r="H18" s="630"/>
      <c r="I18" s="628" t="s">
        <v>137</v>
      </c>
      <c r="J18" s="629"/>
      <c r="K18" s="630"/>
      <c r="L18" s="628" t="s">
        <v>100</v>
      </c>
      <c r="M18" s="629"/>
      <c r="N18" s="630"/>
      <c r="O18" s="628" t="s">
        <v>138</v>
      </c>
      <c r="P18" s="629"/>
      <c r="Q18" s="630"/>
    </row>
    <row r="19" spans="2:17" ht="42">
      <c r="B19" s="631"/>
      <c r="C19" s="117" t="s">
        <v>215</v>
      </c>
      <c r="D19" s="52" t="s">
        <v>216</v>
      </c>
      <c r="E19" s="52" t="s">
        <v>217</v>
      </c>
      <c r="F19" s="52" t="s">
        <v>215</v>
      </c>
      <c r="G19" s="52" t="s">
        <v>216</v>
      </c>
      <c r="H19" s="118" t="s">
        <v>217</v>
      </c>
      <c r="I19" s="52" t="s">
        <v>215</v>
      </c>
      <c r="J19" s="52" t="s">
        <v>216</v>
      </c>
      <c r="K19" s="52" t="s">
        <v>217</v>
      </c>
      <c r="L19" s="52" t="s">
        <v>215</v>
      </c>
      <c r="M19" s="52" t="s">
        <v>216</v>
      </c>
      <c r="N19" s="118" t="s">
        <v>217</v>
      </c>
      <c r="O19" s="52" t="s">
        <v>215</v>
      </c>
      <c r="P19" s="52" t="s">
        <v>216</v>
      </c>
      <c r="Q19" s="118" t="s">
        <v>217</v>
      </c>
    </row>
    <row r="20" spans="2:17">
      <c r="B20" s="119" t="s">
        <v>218</v>
      </c>
      <c r="C20" s="77">
        <f t="shared" ref="C20:C27" si="2">SUM(F20+I20+L20+O20)</f>
        <v>0</v>
      </c>
      <c r="D20" s="77">
        <f t="shared" ref="D20:D27" si="3">SUM(G20+J20+M20+P20)</f>
        <v>0</v>
      </c>
      <c r="E20" s="77">
        <f t="shared" ref="E20:E27" si="4">SUM(H20+K20+N20+Q20)</f>
        <v>0</v>
      </c>
      <c r="F20" s="127"/>
      <c r="G20" s="127"/>
      <c r="H20" s="127"/>
      <c r="I20" s="127"/>
      <c r="J20" s="128"/>
      <c r="K20" s="127"/>
      <c r="L20" s="131"/>
      <c r="M20" s="132"/>
      <c r="N20" s="132"/>
      <c r="O20" s="127"/>
      <c r="P20" s="133"/>
      <c r="Q20" s="134"/>
    </row>
    <row r="21" spans="2:17">
      <c r="B21" s="119" t="s">
        <v>219</v>
      </c>
      <c r="C21" s="77">
        <f t="shared" si="2"/>
        <v>0</v>
      </c>
      <c r="D21" s="77">
        <f t="shared" si="3"/>
        <v>0</v>
      </c>
      <c r="E21" s="77">
        <f t="shared" si="4"/>
        <v>0</v>
      </c>
      <c r="F21" s="127"/>
      <c r="G21" s="127"/>
      <c r="H21" s="129"/>
      <c r="I21" s="127"/>
      <c r="J21" s="128"/>
      <c r="K21" s="127"/>
      <c r="L21" s="131"/>
      <c r="M21" s="132"/>
      <c r="N21" s="132"/>
      <c r="O21" s="127"/>
      <c r="P21" s="20"/>
      <c r="Q21" s="20"/>
    </row>
    <row r="22" spans="2:17">
      <c r="B22" s="119" t="s">
        <v>220</v>
      </c>
      <c r="C22" s="77">
        <f t="shared" si="2"/>
        <v>0</v>
      </c>
      <c r="D22" s="77">
        <f t="shared" si="3"/>
        <v>0</v>
      </c>
      <c r="E22" s="77">
        <f t="shared" si="4"/>
        <v>0</v>
      </c>
      <c r="F22" s="122"/>
      <c r="G22" s="122"/>
      <c r="H22" s="122"/>
      <c r="I22" s="127"/>
      <c r="J22" s="128"/>
      <c r="K22" s="127"/>
      <c r="L22" s="131"/>
      <c r="M22" s="132"/>
      <c r="N22" s="132"/>
      <c r="O22" s="127"/>
      <c r="P22" s="20"/>
      <c r="Q22" s="134"/>
    </row>
    <row r="23" spans="2:17">
      <c r="B23" s="119" t="s">
        <v>221</v>
      </c>
      <c r="C23" s="77">
        <f t="shared" si="2"/>
        <v>0</v>
      </c>
      <c r="D23" s="77">
        <f t="shared" si="3"/>
        <v>0</v>
      </c>
      <c r="E23" s="77">
        <f t="shared" si="4"/>
        <v>0</v>
      </c>
      <c r="F23" s="127"/>
      <c r="G23" s="127"/>
      <c r="H23" s="127"/>
      <c r="I23" s="127"/>
      <c r="J23" s="128"/>
      <c r="K23" s="127"/>
      <c r="L23" s="131"/>
      <c r="M23" s="132"/>
      <c r="N23" s="132"/>
      <c r="O23" s="127"/>
      <c r="P23" s="20"/>
      <c r="Q23" s="134"/>
    </row>
    <row r="24" spans="2:17">
      <c r="B24" s="119" t="s">
        <v>222</v>
      </c>
      <c r="C24" s="77">
        <f t="shared" si="2"/>
        <v>0</v>
      </c>
      <c r="D24" s="77">
        <f t="shared" si="3"/>
        <v>0</v>
      </c>
      <c r="E24" s="77">
        <f t="shared" si="4"/>
        <v>0</v>
      </c>
      <c r="F24" s="127"/>
      <c r="G24" s="127"/>
      <c r="H24" s="129"/>
      <c r="I24" s="127"/>
      <c r="J24" s="128"/>
      <c r="K24" s="127"/>
      <c r="L24" s="131"/>
      <c r="M24" s="132"/>
      <c r="N24" s="132"/>
      <c r="O24" s="127"/>
      <c r="P24" s="20"/>
      <c r="Q24" s="20"/>
    </row>
    <row r="25" spans="2:17">
      <c r="B25" s="119" t="s">
        <v>223</v>
      </c>
      <c r="C25" s="77">
        <f t="shared" si="2"/>
        <v>0</v>
      </c>
      <c r="D25" s="77">
        <f t="shared" si="3"/>
        <v>0</v>
      </c>
      <c r="E25" s="77">
        <f t="shared" si="4"/>
        <v>0</v>
      </c>
      <c r="F25" s="122"/>
      <c r="G25" s="122"/>
      <c r="H25" s="122"/>
      <c r="I25" s="127"/>
      <c r="J25" s="128"/>
      <c r="K25" s="127"/>
      <c r="L25" s="131"/>
      <c r="M25" s="132"/>
      <c r="N25" s="135"/>
      <c r="O25" s="127"/>
      <c r="P25" s="20"/>
      <c r="Q25" s="134"/>
    </row>
    <row r="26" spans="2:17">
      <c r="B26" s="119" t="s">
        <v>224</v>
      </c>
      <c r="C26" s="77">
        <f t="shared" si="2"/>
        <v>0</v>
      </c>
      <c r="D26" s="77">
        <f t="shared" si="3"/>
        <v>0</v>
      </c>
      <c r="E26" s="77">
        <f t="shared" si="4"/>
        <v>0</v>
      </c>
      <c r="F26" s="127"/>
      <c r="G26" s="127"/>
      <c r="H26" s="129"/>
      <c r="I26" s="127"/>
      <c r="J26" s="128"/>
      <c r="K26" s="127"/>
      <c r="L26" s="131"/>
      <c r="M26" s="132"/>
      <c r="N26" s="132"/>
      <c r="O26" s="127"/>
      <c r="P26" s="20"/>
      <c r="Q26" s="20"/>
    </row>
    <row r="27" spans="2:17">
      <c r="B27" s="53" t="s">
        <v>161</v>
      </c>
      <c r="C27" s="121">
        <f t="shared" si="2"/>
        <v>0</v>
      </c>
      <c r="D27" s="121">
        <f t="shared" si="3"/>
        <v>0</v>
      </c>
      <c r="E27" s="121">
        <f t="shared" si="4"/>
        <v>0</v>
      </c>
      <c r="F27" s="123">
        <f>SUM(F20:F26)</f>
        <v>0</v>
      </c>
      <c r="G27" s="130"/>
      <c r="H27" s="124">
        <f t="shared" ref="H27" si="5">SUM(H20:H26)</f>
        <v>0</v>
      </c>
      <c r="I27" s="123">
        <f>SUM(I20:I26)</f>
        <v>0</v>
      </c>
      <c r="J27" s="130"/>
      <c r="K27" s="124">
        <f t="shared" ref="K27:Q27" si="6">SUM(K20:K26)</f>
        <v>0</v>
      </c>
      <c r="L27" s="123">
        <f t="shared" si="6"/>
        <v>0</v>
      </c>
      <c r="M27" s="125">
        <f t="shared" si="6"/>
        <v>0</v>
      </c>
      <c r="N27" s="124">
        <f t="shared" si="6"/>
        <v>0</v>
      </c>
      <c r="O27" s="123">
        <f t="shared" si="6"/>
        <v>0</v>
      </c>
      <c r="P27" s="123">
        <f t="shared" si="6"/>
        <v>0</v>
      </c>
      <c r="Q27" s="124">
        <f t="shared" si="6"/>
        <v>0</v>
      </c>
    </row>
    <row r="28" spans="2:17">
      <c r="B28" s="23" t="s">
        <v>225</v>
      </c>
    </row>
  </sheetData>
  <mergeCells count="15">
    <mergeCell ref="B1:Q1"/>
    <mergeCell ref="F18:H18"/>
    <mergeCell ref="I18:K18"/>
    <mergeCell ref="L18:N18"/>
    <mergeCell ref="O18:Q18"/>
    <mergeCell ref="B4:B6"/>
    <mergeCell ref="C4:Q4"/>
    <mergeCell ref="C5:E5"/>
    <mergeCell ref="F5:H5"/>
    <mergeCell ref="I5:K5"/>
    <mergeCell ref="L5:N5"/>
    <mergeCell ref="O5:Q5"/>
    <mergeCell ref="B17:B19"/>
    <mergeCell ref="C17:Q17"/>
    <mergeCell ref="C18:E18"/>
  </mergeCells>
  <pageMargins left="0.3" right="0.23622047244094491" top="0.61" bottom="0.31496062992125984" header="0.31496062992125984" footer="0.31496062992125984"/>
  <pageSetup paperSize="9" scale="6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2C312-28F0-4DB2-9E4B-4CA1A9F20276}">
  <sheetPr>
    <tabColor rgb="FFFF0000"/>
  </sheetPr>
  <dimension ref="B1:Q12"/>
  <sheetViews>
    <sheetView zoomScaleNormal="100" workbookViewId="0">
      <selection activeCell="F15" sqref="F15"/>
    </sheetView>
  </sheetViews>
  <sheetFormatPr defaultRowHeight="15"/>
  <cols>
    <col min="1" max="1" width="1.7109375" customWidth="1"/>
    <col min="2" max="2" width="30.85546875" customWidth="1"/>
    <col min="3" max="3" width="14.28515625" bestFit="1" customWidth="1"/>
    <col min="4" max="4" width="13.28515625" customWidth="1"/>
    <col min="5" max="5" width="13.140625" bestFit="1" customWidth="1"/>
    <col min="7" max="7" width="13.140625" bestFit="1" customWidth="1"/>
    <col min="9" max="9" width="13.28515625" customWidth="1"/>
    <col min="11" max="11" width="13.28515625" customWidth="1"/>
  </cols>
  <sheetData>
    <row r="1" spans="2:17" ht="20.25">
      <c r="B1" s="645" t="s">
        <v>88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1"/>
      <c r="N1" s="1"/>
      <c r="O1" s="1"/>
      <c r="P1" s="1"/>
      <c r="Q1" s="1"/>
    </row>
    <row r="2" spans="2:17" ht="20.25">
      <c r="B2" s="138" t="s">
        <v>227</v>
      </c>
      <c r="C2" s="6"/>
      <c r="D2" s="6"/>
      <c r="E2" s="6"/>
      <c r="F2" s="6"/>
      <c r="G2" s="6"/>
      <c r="H2" s="6"/>
      <c r="I2" s="6"/>
      <c r="J2" s="6"/>
      <c r="K2" s="6"/>
      <c r="L2" s="6"/>
      <c r="M2" s="1"/>
      <c r="N2" s="1"/>
      <c r="O2" s="1"/>
      <c r="P2" s="1"/>
      <c r="Q2" s="1"/>
    </row>
    <row r="3" spans="2:17" ht="20.25">
      <c r="B3" s="7" t="s">
        <v>228</v>
      </c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</row>
    <row r="4" spans="2:17" ht="21">
      <c r="B4" s="139" t="s">
        <v>238</v>
      </c>
    </row>
    <row r="5" spans="2:17" ht="21">
      <c r="B5" s="646" t="s">
        <v>229</v>
      </c>
      <c r="C5" s="643" t="s">
        <v>226</v>
      </c>
      <c r="D5" s="644"/>
      <c r="E5" s="643" t="s">
        <v>230</v>
      </c>
      <c r="F5" s="644"/>
      <c r="G5" s="643" t="s">
        <v>137</v>
      </c>
      <c r="H5" s="644"/>
      <c r="I5" s="643" t="s">
        <v>100</v>
      </c>
      <c r="J5" s="644"/>
      <c r="K5" s="643" t="s">
        <v>138</v>
      </c>
      <c r="L5" s="644"/>
    </row>
    <row r="6" spans="2:17" ht="21">
      <c r="B6" s="647"/>
      <c r="C6" s="213" t="s">
        <v>231</v>
      </c>
      <c r="D6" s="213" t="s">
        <v>232</v>
      </c>
      <c r="E6" s="213" t="s">
        <v>231</v>
      </c>
      <c r="F6" s="213" t="s">
        <v>232</v>
      </c>
      <c r="G6" s="213" t="s">
        <v>231</v>
      </c>
      <c r="H6" s="213" t="s">
        <v>232</v>
      </c>
      <c r="I6" s="213" t="s">
        <v>231</v>
      </c>
      <c r="J6" s="213" t="s">
        <v>232</v>
      </c>
      <c r="K6" s="213" t="s">
        <v>231</v>
      </c>
      <c r="L6" s="213" t="s">
        <v>232</v>
      </c>
    </row>
    <row r="7" spans="2:17" ht="21">
      <c r="B7" s="141" t="s">
        <v>233</v>
      </c>
      <c r="C7" s="142">
        <f>+E7+G7+I7+K7</f>
        <v>0</v>
      </c>
      <c r="D7" s="145" t="e">
        <f>+C7*100/C10</f>
        <v>#DIV/0!</v>
      </c>
      <c r="E7" s="142"/>
      <c r="F7" s="86"/>
      <c r="G7" s="142"/>
      <c r="H7" s="145" t="e">
        <f>+G7*100/G10</f>
        <v>#DIV/0!</v>
      </c>
      <c r="I7" s="143"/>
      <c r="J7" s="145" t="e">
        <f>+I7*100/I10</f>
        <v>#DIV/0!</v>
      </c>
      <c r="K7" s="147"/>
      <c r="L7" s="148" t="e">
        <f>K7*100/K10</f>
        <v>#DIV/0!</v>
      </c>
    </row>
    <row r="8" spans="2:17" ht="21">
      <c r="B8" s="141" t="s">
        <v>234</v>
      </c>
      <c r="C8" s="142">
        <f>+E8+G8+I8+K8</f>
        <v>0</v>
      </c>
      <c r="D8" s="145" t="e">
        <f>+C8*100/C10</f>
        <v>#DIV/0!</v>
      </c>
      <c r="E8" s="142"/>
      <c r="F8" s="145"/>
      <c r="G8" s="142"/>
      <c r="H8" s="145" t="e">
        <f>+G8*100/G10</f>
        <v>#DIV/0!</v>
      </c>
      <c r="I8" s="143"/>
      <c r="J8" s="145" t="e">
        <f>+I8*100/I10</f>
        <v>#DIV/0!</v>
      </c>
      <c r="K8" s="147"/>
      <c r="L8" s="148" t="e">
        <f>K8*100/K10</f>
        <v>#DIV/0!</v>
      </c>
    </row>
    <row r="9" spans="2:17" ht="21">
      <c r="B9" s="141" t="s">
        <v>235</v>
      </c>
      <c r="C9" s="142">
        <f>+E9+G9+I9+K9</f>
        <v>0</v>
      </c>
      <c r="D9" s="145" t="e">
        <f>+C9*100/C10</f>
        <v>#DIV/0!</v>
      </c>
      <c r="E9" s="142"/>
      <c r="F9" s="86"/>
      <c r="G9" s="142"/>
      <c r="H9" s="145" t="e">
        <f>+G9*100/G10</f>
        <v>#DIV/0!</v>
      </c>
      <c r="I9" s="143"/>
      <c r="J9" s="145" t="e">
        <f>+I9*100/I10</f>
        <v>#DIV/0!</v>
      </c>
      <c r="K9" s="147"/>
      <c r="L9" s="148" t="e">
        <f>K9*100/K10</f>
        <v>#DIV/0!</v>
      </c>
    </row>
    <row r="10" spans="2:17" ht="21">
      <c r="B10" s="213" t="s">
        <v>236</v>
      </c>
      <c r="C10" s="214">
        <f>+C7+C8+C9</f>
        <v>0</v>
      </c>
      <c r="D10" s="215" t="e">
        <f>+C10*100/C10</f>
        <v>#DIV/0!</v>
      </c>
      <c r="E10" s="214">
        <f>SUM(E7:E9)</f>
        <v>0</v>
      </c>
      <c r="F10" s="213"/>
      <c r="G10" s="214">
        <f>SUM(G7:G9)</f>
        <v>0</v>
      </c>
      <c r="H10" s="215" t="e">
        <f>+G10*100/G10</f>
        <v>#DIV/0!</v>
      </c>
      <c r="I10" s="216">
        <f>SUM(I7:I9)</f>
        <v>0</v>
      </c>
      <c r="J10" s="215" t="e">
        <f>+I10*100/I10</f>
        <v>#DIV/0!</v>
      </c>
      <c r="K10" s="217">
        <f>SUM(K7:K9)</f>
        <v>0</v>
      </c>
      <c r="L10" s="213"/>
    </row>
    <row r="11" spans="2:17"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2:17" ht="21">
      <c r="B12" s="139" t="s">
        <v>237</v>
      </c>
      <c r="C12" s="144"/>
      <c r="D12" s="144"/>
      <c r="E12" s="144"/>
      <c r="F12" s="144"/>
      <c r="G12" s="146"/>
      <c r="H12" s="146"/>
      <c r="I12" s="144"/>
      <c r="J12" s="144"/>
      <c r="K12" s="144"/>
      <c r="L12" s="144"/>
    </row>
  </sheetData>
  <mergeCells count="7">
    <mergeCell ref="K5:L5"/>
    <mergeCell ref="B1:L1"/>
    <mergeCell ref="B5:B6"/>
    <mergeCell ref="C5:D5"/>
    <mergeCell ref="E5:F5"/>
    <mergeCell ref="G5:H5"/>
    <mergeCell ref="I5:J5"/>
  </mergeCells>
  <pageMargins left="0.47" right="0.33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46</vt:i4>
      </vt:variant>
      <vt:variant>
        <vt:lpstr>ช่วงที่มีชื่อ</vt:lpstr>
      </vt:variant>
      <vt:variant>
        <vt:i4>10</vt:i4>
      </vt:variant>
    </vt:vector>
  </HeadingPairs>
  <TitlesOfParts>
    <vt:vector size="56" baseType="lpstr">
      <vt:lpstr>หัวข้อ</vt:lpstr>
      <vt:lpstr>14</vt:lpstr>
      <vt:lpstr>15</vt:lpstr>
      <vt:lpstr>16</vt:lpstr>
      <vt:lpstr>18</vt:lpstr>
      <vt:lpstr>19</vt:lpstr>
      <vt:lpstr>21</vt:lpstr>
      <vt:lpstr>23</vt:lpstr>
      <vt:lpstr>26</vt:lpstr>
      <vt:lpstr>37</vt:lpstr>
      <vt:lpstr>39</vt:lpstr>
      <vt:lpstr>41</vt:lpstr>
      <vt:lpstr>46</vt:lpstr>
      <vt:lpstr>47</vt:lpstr>
      <vt:lpstr>48</vt:lpstr>
      <vt:lpstr>49</vt:lpstr>
      <vt:lpstr>50</vt:lpstr>
      <vt:lpstr>51</vt:lpstr>
      <vt:lpstr>52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67</vt:lpstr>
      <vt:lpstr>71</vt:lpstr>
      <vt:lpstr>72</vt:lpstr>
      <vt:lpstr>73</vt:lpstr>
      <vt:lpstr>75</vt:lpstr>
      <vt:lpstr>78</vt:lpstr>
      <vt:lpstr>79</vt:lpstr>
      <vt:lpstr>99</vt:lpstr>
      <vt:lpstr>100</vt:lpstr>
      <vt:lpstr>118</vt:lpstr>
      <vt:lpstr>119</vt:lpstr>
      <vt:lpstr>120</vt:lpstr>
      <vt:lpstr>127</vt:lpstr>
      <vt:lpstr>128</vt:lpstr>
      <vt:lpstr>129</vt:lpstr>
      <vt:lpstr>130</vt:lpstr>
      <vt:lpstr>'100'!Print_Area</vt:lpstr>
      <vt:lpstr>'120'!Print_Area</vt:lpstr>
      <vt:lpstr>'18'!Print_Area</vt:lpstr>
      <vt:lpstr>'23'!Print_Area</vt:lpstr>
      <vt:lpstr>'54'!Print_Area</vt:lpstr>
      <vt:lpstr>'55'!Print_Area</vt:lpstr>
      <vt:lpstr>'56'!Print_Area</vt:lpstr>
      <vt:lpstr>'73'!Print_Area</vt:lpstr>
      <vt:lpstr>หัวข้อ!Print_Area</vt:lpstr>
      <vt:lpstr>หัวข้อ!Print_Titles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lenovo2568@outlook.co.th</dc:creator>
  <cp:lastModifiedBy>lenovo2568@outlook.co.th</cp:lastModifiedBy>
  <cp:lastPrinted>2024-03-08T07:04:16Z</cp:lastPrinted>
  <dcterms:created xsi:type="dcterms:W3CDTF">2024-03-06T08:40:50Z</dcterms:created>
  <dcterms:modified xsi:type="dcterms:W3CDTF">2024-03-14T08:44:26Z</dcterms:modified>
</cp:coreProperties>
</file>